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kil\OneDrive - Institute of eLearning\++++Kokila Mudugamuwa\Income Tax Liability of a Resident Company\"/>
    </mc:Choice>
  </mc:AlternateContent>
  <xr:revisionPtr revIDLastSave="0" documentId="13_ncr:1_{630F3A65-7F28-452C-81B5-378B69D1C7BA}" xr6:coauthVersionLast="47" xr6:coauthVersionMax="47" xr10:uidLastSave="{00000000-0000-0000-0000-000000000000}"/>
  <bookViews>
    <workbookView xWindow="-110" yWindow="-110" windowWidth="19420" windowHeight="10300" xr2:uid="{E826C7BA-3039-4B00-BD2B-A7BD850FA423}"/>
  </bookViews>
  <sheets>
    <sheet name="Income Tax Liability of Compa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3" i="1" l="1"/>
  <c r="E92" i="1"/>
  <c r="G92" i="1" s="1"/>
  <c r="E91" i="1"/>
  <c r="G91" i="1" s="1"/>
  <c r="M81" i="1"/>
  <c r="N81" i="1" s="1"/>
  <c r="K75" i="1"/>
  <c r="L75" i="1" s="1"/>
  <c r="H104" i="1" s="1"/>
  <c r="E63" i="1"/>
  <c r="E65" i="1" s="1"/>
  <c r="G65" i="1" s="1"/>
  <c r="E61" i="1"/>
  <c r="E57" i="1"/>
  <c r="E53" i="1"/>
  <c r="H30" i="1"/>
  <c r="E30" i="1"/>
  <c r="E29" i="1"/>
  <c r="H29" i="1" s="1"/>
  <c r="H28" i="1"/>
  <c r="E27" i="1"/>
  <c r="H27" i="1" s="1"/>
  <c r="H67" i="1" s="1"/>
  <c r="C21" i="1"/>
  <c r="E21" i="1" s="1"/>
  <c r="C20" i="1"/>
  <c r="E20" i="1" s="1"/>
  <c r="E22" i="1" s="1"/>
  <c r="F22" i="1" s="1"/>
  <c r="F24" i="1" s="1"/>
  <c r="G24" i="1" s="1"/>
  <c r="G67" i="1" s="1"/>
  <c r="G68" i="1" s="1"/>
  <c r="H72" i="1" l="1"/>
  <c r="H80" i="1" s="1"/>
  <c r="H86" i="1" s="1"/>
  <c r="E96" i="1" s="1"/>
  <c r="H96" i="1" s="1"/>
  <c r="H98" i="1" s="1"/>
  <c r="G72" i="1"/>
  <c r="G80" i="1" s="1"/>
  <c r="G86" i="1" l="1"/>
  <c r="L83" i="1"/>
  <c r="L84" i="1" s="1"/>
  <c r="E93" i="1" l="1"/>
  <c r="I86" i="1"/>
  <c r="G93" i="1" l="1"/>
  <c r="G98" i="1" s="1"/>
  <c r="H100" i="1" s="1"/>
  <c r="H107" i="1" s="1"/>
  <c r="E97" i="1"/>
</calcChain>
</file>

<file path=xl/sharedStrings.xml><?xml version="1.0" encoding="utf-8"?>
<sst xmlns="http://schemas.openxmlformats.org/spreadsheetml/2006/main" count="108" uniqueCount="95">
  <si>
    <t xml:space="preserve">Modern Music (Pvt) Ltd </t>
  </si>
  <si>
    <t>Calculation of balance income tax liability for the Y/A 2022/23</t>
  </si>
  <si>
    <t>Rs.'000</t>
  </si>
  <si>
    <t>Assessable Income from Business</t>
  </si>
  <si>
    <t>(+)</t>
  </si>
  <si>
    <t>(-)</t>
  </si>
  <si>
    <t>Profit before tax</t>
  </si>
  <si>
    <t>Slow-moving inventory provision</t>
  </si>
  <si>
    <t>Gross Interest Income</t>
  </si>
  <si>
    <t>Gross Dividend Income</t>
  </si>
  <si>
    <t>Unrealized exchange gain</t>
  </si>
  <si>
    <t>A/C - Profit on Disposal of Computer</t>
  </si>
  <si>
    <t>Assessble Charge (Tax Profit) / Balancing Allowance (Tax Loss) on Computer sale</t>
  </si>
  <si>
    <t>CA</t>
  </si>
  <si>
    <t>Own</t>
  </si>
  <si>
    <t>V</t>
  </si>
  <si>
    <t>Sale Price</t>
  </si>
  <si>
    <t>Use</t>
  </si>
  <si>
    <t>Less: TWDV</t>
  </si>
  <si>
    <t>Available in B/S</t>
  </si>
  <si>
    <t>X</t>
  </si>
  <si>
    <t>Cost in 20/21</t>
  </si>
  <si>
    <t>Less: CA</t>
  </si>
  <si>
    <t>20/21</t>
  </si>
  <si>
    <t>In the year of purchase - Full CA can be claimed</t>
  </si>
  <si>
    <t>21/22</t>
  </si>
  <si>
    <t>In the year of disposal - No CA can be claimed</t>
  </si>
  <si>
    <t>TWDV</t>
  </si>
  <si>
    <t xml:space="preserve">Assessble Charge (Tax Profit) </t>
  </si>
  <si>
    <t>Capital Allowance on</t>
  </si>
  <si>
    <t>Motor Lorry</t>
  </si>
  <si>
    <t>Land</t>
  </si>
  <si>
    <t>N/A</t>
  </si>
  <si>
    <t>Office Building</t>
  </si>
  <si>
    <t>Computers</t>
  </si>
  <si>
    <t>A/C Depreciation</t>
  </si>
  <si>
    <t>Gratuity provision</t>
  </si>
  <si>
    <t>Gratuity paid</t>
  </si>
  <si>
    <t>Bad Debt provision</t>
  </si>
  <si>
    <t>Bad debt w/off</t>
  </si>
  <si>
    <t>Repair and maintenance - (No adj required since no improvement)</t>
  </si>
  <si>
    <t>Legal fees - on Deed (Capital Nature)</t>
  </si>
  <si>
    <t>Mcom - Addl 100%</t>
  </si>
  <si>
    <t>3rd Party</t>
  </si>
  <si>
    <t>Research expenses - Addl 100%</t>
  </si>
  <si>
    <t>Entertainment Expenses</t>
  </si>
  <si>
    <t>Donations</t>
  </si>
  <si>
    <t>Finance Cost Adjustment (Thin Cap Adj)</t>
  </si>
  <si>
    <t>Interest Expense on Bank Loan</t>
  </si>
  <si>
    <t>Interest Expense on Overdrafts</t>
  </si>
  <si>
    <t>Finance Cost</t>
  </si>
  <si>
    <t>A</t>
  </si>
  <si>
    <t>Interest bearing loans and borrowings</t>
  </si>
  <si>
    <t>Bank Overdraft</t>
  </si>
  <si>
    <t>B</t>
  </si>
  <si>
    <t>Issued Share Capital</t>
  </si>
  <si>
    <t>General Reserves</t>
  </si>
  <si>
    <t>C</t>
  </si>
  <si>
    <t>Allowable FC = A/B*(C*4)</t>
  </si>
  <si>
    <t>D</t>
  </si>
  <si>
    <t>Disallowable FC</t>
  </si>
  <si>
    <t>(A-D)</t>
  </si>
  <si>
    <t>Apr-Sep</t>
  </si>
  <si>
    <t>Oct-Dec</t>
  </si>
  <si>
    <t>Assessable Income from Investment</t>
  </si>
  <si>
    <t>Jan-Mar</t>
  </si>
  <si>
    <t>&gt; AIT 5%</t>
  </si>
  <si>
    <t>AIT Deduction Certificate - Given by the Bank</t>
  </si>
  <si>
    <t>&gt; WHT 15%</t>
  </si>
  <si>
    <t>Assessable Income from Other</t>
  </si>
  <si>
    <t>Total Assessable Income</t>
  </si>
  <si>
    <t>Actual</t>
  </si>
  <si>
    <t>Law</t>
  </si>
  <si>
    <t>Less: Qualifying Payments</t>
  </si>
  <si>
    <t>Cannot c/f</t>
  </si>
  <si>
    <t>Donation to AC (Lower of Actual, 1/5 of TI, or 500k)</t>
  </si>
  <si>
    <t>Donation to Govt &amp; Sp. Ins.</t>
  </si>
  <si>
    <t>Taxable Income</t>
  </si>
  <si>
    <t>Calculation of Income Tax Liability</t>
  </si>
  <si>
    <t>Manu &amp; Exp</t>
  </si>
  <si>
    <t>For 1st six months</t>
  </si>
  <si>
    <t>Tax on Dividend Income</t>
  </si>
  <si>
    <t>Tax on Interest Income</t>
  </si>
  <si>
    <t>Manu</t>
  </si>
  <si>
    <t>Tax on Balance Income</t>
  </si>
  <si>
    <t>Export</t>
  </si>
  <si>
    <t>For 2nd six months</t>
  </si>
  <si>
    <t>Tax on Taxable Income</t>
  </si>
  <si>
    <t>Total Income Tax Liability</t>
  </si>
  <si>
    <t>Less: Tax Credit</t>
  </si>
  <si>
    <t>Quaterly Installments</t>
  </si>
  <si>
    <t>AIT on Interest</t>
  </si>
  <si>
    <t>Notional Tax Credit - Cannot claimed</t>
  </si>
  <si>
    <t>Balance Tax Payable/(Refund Due)</t>
  </si>
  <si>
    <t>&gt; Final Payment 30-Sep-2023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</si>
</sst>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2" borderId="0" xfId="1" applyNumberFormat="1" applyFont="1" applyFill="1"/>
    <xf numFmtId="164" fontId="2" fillId="3" borderId="0" xfId="1" applyNumberFormat="1" applyFont="1" applyFill="1"/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2" fillId="3" borderId="1" xfId="1" applyNumberFormat="1" applyFont="1" applyFill="1" applyBorder="1"/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0" fillId="3" borderId="0" xfId="1" applyNumberFormat="1" applyFont="1" applyFill="1"/>
    <xf numFmtId="9" fontId="0" fillId="0" borderId="0" xfId="0" applyNumberFormat="1" applyAlignment="1">
      <alignment horizontal="center"/>
    </xf>
    <xf numFmtId="164" fontId="2" fillId="0" borderId="2" xfId="1" applyNumberFormat="1" applyFont="1" applyBorder="1"/>
    <xf numFmtId="164" fontId="2" fillId="0" borderId="3" xfId="1" applyNumberFormat="1" applyFont="1" applyBorder="1"/>
    <xf numFmtId="0" fontId="3" fillId="0" borderId="0" xfId="0" applyFont="1"/>
    <xf numFmtId="164" fontId="2" fillId="0" borderId="0" xfId="1" applyNumberFormat="1" applyFont="1"/>
    <xf numFmtId="164" fontId="2" fillId="2" borderId="4" xfId="1" applyNumberFormat="1" applyFont="1" applyFill="1" applyBorder="1"/>
    <xf numFmtId="164" fontId="2" fillId="3" borderId="4" xfId="1" applyNumberFormat="1" applyFont="1" applyFill="1" applyBorder="1"/>
    <xf numFmtId="164" fontId="2" fillId="2" borderId="3" xfId="1" applyNumberFormat="1" applyFont="1" applyFill="1" applyBorder="1"/>
    <xf numFmtId="164" fontId="4" fillId="2" borderId="0" xfId="1" applyNumberFormat="1" applyFont="1" applyFill="1"/>
    <xf numFmtId="164" fontId="4" fillId="3" borderId="0" xfId="1" applyNumberFormat="1" applyFont="1" applyFill="1"/>
    <xf numFmtId="0" fontId="0" fillId="0" borderId="0" xfId="0" applyAlignment="1">
      <alignment horizontal="center"/>
    </xf>
    <xf numFmtId="164" fontId="0" fillId="4" borderId="0" xfId="1" applyNumberFormat="1" applyFont="1" applyFill="1"/>
    <xf numFmtId="164" fontId="0" fillId="5" borderId="0" xfId="1" applyNumberFormat="1" applyFont="1" applyFill="1"/>
    <xf numFmtId="164" fontId="0" fillId="0" borderId="0" xfId="0" applyNumberFormat="1"/>
    <xf numFmtId="164" fontId="2" fillId="2" borderId="2" xfId="1" applyNumberFormat="1" applyFont="1" applyFill="1" applyBorder="1"/>
    <xf numFmtId="164" fontId="2" fillId="3" borderId="2" xfId="1" applyNumberFormat="1" applyFont="1" applyFill="1" applyBorder="1"/>
    <xf numFmtId="0" fontId="0" fillId="3" borderId="0" xfId="0" applyFill="1"/>
    <xf numFmtId="0" fontId="0" fillId="0" borderId="0" xfId="0" applyAlignment="1">
      <alignment horizontal="right"/>
    </xf>
    <xf numFmtId="164" fontId="2" fillId="3" borderId="3" xfId="1" applyNumberFormat="1" applyFont="1" applyFill="1" applyBorder="1"/>
    <xf numFmtId="164" fontId="2" fillId="5" borderId="0" xfId="0" applyNumberFormat="1" applyFont="1" applyFill="1"/>
    <xf numFmtId="9" fontId="0" fillId="0" borderId="0" xfId="0" applyNumberFormat="1"/>
    <xf numFmtId="9" fontId="0" fillId="0" borderId="0" xfId="2" applyFont="1"/>
    <xf numFmtId="164" fontId="2" fillId="5" borderId="3" xfId="1" applyNumberFormat="1" applyFont="1" applyFill="1" applyBorder="1"/>
    <xf numFmtId="164" fontId="2" fillId="2" borderId="0" xfId="1" applyNumberFormat="1" applyFont="1" applyFill="1" applyBorder="1"/>
    <xf numFmtId="0" fontId="5" fillId="0" borderId="0" xfId="0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B27B-1A35-4EE6-911C-C4B96F386711}">
  <dimension ref="A1:O108"/>
  <sheetViews>
    <sheetView tabSelected="1" zoomScaleNormal="100" workbookViewId="0">
      <selection activeCell="F5" sqref="F5"/>
    </sheetView>
  </sheetViews>
  <sheetFormatPr defaultRowHeight="14.5" x14ac:dyDescent="0.35"/>
  <cols>
    <col min="3" max="3" width="11.08984375" style="2" bestFit="1" customWidth="1"/>
    <col min="5" max="5" width="11.08984375" style="2" bestFit="1" customWidth="1"/>
    <col min="6" max="6" width="9.08984375" style="2" bestFit="1" customWidth="1"/>
    <col min="7" max="7" width="8.7265625" style="3"/>
    <col min="8" max="8" width="8.7265625" style="12"/>
    <col min="11" max="11" width="14" customWidth="1"/>
    <col min="14" max="14" width="15.36328125" customWidth="1"/>
  </cols>
  <sheetData>
    <row r="1" spans="1:15" x14ac:dyDescent="0.35">
      <c r="A1" s="1" t="s">
        <v>0</v>
      </c>
      <c r="H1" s="4"/>
    </row>
    <row r="2" spans="1:15" x14ac:dyDescent="0.35">
      <c r="A2" s="5" t="s">
        <v>1</v>
      </c>
      <c r="B2" s="6"/>
      <c r="C2" s="7"/>
      <c r="D2" s="6"/>
      <c r="E2" s="7"/>
      <c r="F2" s="7"/>
      <c r="G2" s="8"/>
      <c r="H2" s="9" t="s">
        <v>2</v>
      </c>
    </row>
    <row r="4" spans="1:15" x14ac:dyDescent="0.35">
      <c r="A4" s="1" t="s">
        <v>3</v>
      </c>
      <c r="G4" s="10" t="s">
        <v>4</v>
      </c>
      <c r="H4" s="11" t="s">
        <v>5</v>
      </c>
    </row>
    <row r="6" spans="1:15" x14ac:dyDescent="0.35">
      <c r="A6" t="s">
        <v>6</v>
      </c>
      <c r="G6" s="3">
        <v>125000</v>
      </c>
    </row>
    <row r="8" spans="1:15" x14ac:dyDescent="0.35">
      <c r="A8" t="s">
        <v>7</v>
      </c>
      <c r="G8" s="3">
        <v>20500</v>
      </c>
    </row>
    <row r="10" spans="1:15" x14ac:dyDescent="0.35">
      <c r="A10" t="s">
        <v>8</v>
      </c>
      <c r="H10" s="12">
        <v>7800</v>
      </c>
    </row>
    <row r="11" spans="1:15" x14ac:dyDescent="0.35">
      <c r="A11" t="s">
        <v>9</v>
      </c>
      <c r="H11" s="12">
        <v>47000</v>
      </c>
    </row>
    <row r="12" spans="1:15" x14ac:dyDescent="0.35">
      <c r="A12" t="s">
        <v>10</v>
      </c>
      <c r="H12" s="12">
        <v>10000</v>
      </c>
    </row>
    <row r="13" spans="1:15" x14ac:dyDescent="0.35">
      <c r="A13" t="s">
        <v>11</v>
      </c>
      <c r="H13" s="12">
        <v>200</v>
      </c>
    </row>
    <row r="15" spans="1:15" x14ac:dyDescent="0.35">
      <c r="A15" t="s">
        <v>12</v>
      </c>
      <c r="K15" t="s">
        <v>13</v>
      </c>
      <c r="N15" t="s">
        <v>13</v>
      </c>
    </row>
    <row r="16" spans="1:15" x14ac:dyDescent="0.35">
      <c r="K16" t="s">
        <v>14</v>
      </c>
      <c r="L16" t="s">
        <v>15</v>
      </c>
      <c r="N16" t="s">
        <v>14</v>
      </c>
      <c r="O16" t="s">
        <v>15</v>
      </c>
    </row>
    <row r="17" spans="1:15" x14ac:dyDescent="0.35">
      <c r="A17" t="s">
        <v>16</v>
      </c>
      <c r="F17" s="2">
        <v>1500</v>
      </c>
      <c r="K17" t="s">
        <v>17</v>
      </c>
      <c r="L17" t="s">
        <v>15</v>
      </c>
      <c r="N17" t="s">
        <v>17</v>
      </c>
      <c r="O17" t="s">
        <v>15</v>
      </c>
    </row>
    <row r="18" spans="1:15" x14ac:dyDescent="0.35">
      <c r="A18" t="s">
        <v>18</v>
      </c>
      <c r="K18" t="s">
        <v>19</v>
      </c>
      <c r="L18" t="s">
        <v>15</v>
      </c>
      <c r="N18" t="s">
        <v>19</v>
      </c>
      <c r="O18" t="s">
        <v>20</v>
      </c>
    </row>
    <row r="19" spans="1:15" x14ac:dyDescent="0.35">
      <c r="A19" t="s">
        <v>21</v>
      </c>
      <c r="E19" s="2">
        <v>2000</v>
      </c>
    </row>
    <row r="20" spans="1:15" x14ac:dyDescent="0.35">
      <c r="A20" t="s">
        <v>22</v>
      </c>
      <c r="B20" t="s">
        <v>23</v>
      </c>
      <c r="C20" s="2">
        <f>E19</f>
        <v>2000</v>
      </c>
      <c r="D20" s="13">
        <v>0.2</v>
      </c>
      <c r="E20" s="2">
        <f>-C20*D20</f>
        <v>-400</v>
      </c>
      <c r="K20" t="s">
        <v>24</v>
      </c>
    </row>
    <row r="21" spans="1:15" x14ac:dyDescent="0.35">
      <c r="B21" t="s">
        <v>25</v>
      </c>
      <c r="C21" s="2">
        <f>C20</f>
        <v>2000</v>
      </c>
      <c r="D21" s="13">
        <v>0.2</v>
      </c>
      <c r="E21" s="2">
        <f>-C21*D21</f>
        <v>-400</v>
      </c>
      <c r="K21" t="s">
        <v>26</v>
      </c>
    </row>
    <row r="22" spans="1:15" x14ac:dyDescent="0.35">
      <c r="A22" s="1" t="s">
        <v>27</v>
      </c>
      <c r="E22" s="14">
        <f>SUM(E19:E21)</f>
        <v>1200</v>
      </c>
      <c r="F22" s="2">
        <f>-E22</f>
        <v>-1200</v>
      </c>
    </row>
    <row r="24" spans="1:15" ht="15" thickBot="1" x14ac:dyDescent="0.4">
      <c r="A24" s="1" t="s">
        <v>28</v>
      </c>
      <c r="F24" s="15">
        <f>SUM(F17:F22)</f>
        <v>300</v>
      </c>
      <c r="G24" s="3">
        <f>F24</f>
        <v>300</v>
      </c>
    </row>
    <row r="25" spans="1:15" ht="15" thickTop="1" x14ac:dyDescent="0.35"/>
    <row r="26" spans="1:15" x14ac:dyDescent="0.35">
      <c r="A26" s="16" t="s">
        <v>29</v>
      </c>
    </row>
    <row r="27" spans="1:15" x14ac:dyDescent="0.35">
      <c r="A27" t="s">
        <v>30</v>
      </c>
      <c r="C27" s="2">
        <v>15000</v>
      </c>
      <c r="D27" s="13">
        <v>0.2</v>
      </c>
      <c r="E27" s="2">
        <f>C27*D27</f>
        <v>3000</v>
      </c>
      <c r="H27" s="12">
        <f>E27</f>
        <v>3000</v>
      </c>
    </row>
    <row r="28" spans="1:15" x14ac:dyDescent="0.35">
      <c r="A28" t="s">
        <v>31</v>
      </c>
      <c r="C28" s="2">
        <v>15000</v>
      </c>
      <c r="D28" t="s">
        <v>32</v>
      </c>
      <c r="E28" s="2">
        <v>0</v>
      </c>
      <c r="H28" s="12">
        <f t="shared" ref="H28:H30" si="0">E28</f>
        <v>0</v>
      </c>
    </row>
    <row r="29" spans="1:15" x14ac:dyDescent="0.35">
      <c r="A29" t="s">
        <v>33</v>
      </c>
      <c r="C29" s="2">
        <v>100000</v>
      </c>
      <c r="D29" s="13">
        <v>0.05</v>
      </c>
      <c r="E29" s="2">
        <f t="shared" ref="E29:E30" si="1">C29*D29</f>
        <v>5000</v>
      </c>
      <c r="H29" s="12">
        <f t="shared" si="0"/>
        <v>5000</v>
      </c>
    </row>
    <row r="30" spans="1:15" x14ac:dyDescent="0.35">
      <c r="A30" t="s">
        <v>34</v>
      </c>
      <c r="C30" s="2">
        <v>18000</v>
      </c>
      <c r="D30" s="13">
        <v>0.2</v>
      </c>
      <c r="E30" s="2">
        <f t="shared" si="1"/>
        <v>3600</v>
      </c>
      <c r="H30" s="12">
        <f t="shared" si="0"/>
        <v>3600</v>
      </c>
    </row>
    <row r="32" spans="1:15" x14ac:dyDescent="0.35">
      <c r="A32" t="s">
        <v>35</v>
      </c>
      <c r="G32" s="3">
        <v>10000</v>
      </c>
    </row>
    <row r="34" spans="1:8" x14ac:dyDescent="0.35">
      <c r="A34" t="s">
        <v>36</v>
      </c>
      <c r="G34" s="3">
        <v>5000</v>
      </c>
    </row>
    <row r="35" spans="1:8" x14ac:dyDescent="0.35">
      <c r="A35" t="s">
        <v>37</v>
      </c>
      <c r="H35" s="12">
        <v>3500</v>
      </c>
    </row>
    <row r="37" spans="1:8" x14ac:dyDescent="0.35">
      <c r="A37" t="s">
        <v>38</v>
      </c>
      <c r="G37" s="3">
        <v>7000</v>
      </c>
    </row>
    <row r="38" spans="1:8" x14ac:dyDescent="0.35">
      <c r="A38" t="s">
        <v>39</v>
      </c>
      <c r="H38" s="12">
        <v>1000</v>
      </c>
    </row>
    <row r="40" spans="1:8" x14ac:dyDescent="0.35">
      <c r="A40" t="s">
        <v>40</v>
      </c>
      <c r="G40" s="3">
        <v>0</v>
      </c>
      <c r="H40" s="12">
        <v>0</v>
      </c>
    </row>
    <row r="42" spans="1:8" x14ac:dyDescent="0.35">
      <c r="A42" t="s">
        <v>41</v>
      </c>
      <c r="G42" s="3">
        <v>500</v>
      </c>
    </row>
    <row r="44" spans="1:8" x14ac:dyDescent="0.35">
      <c r="A44" t="s">
        <v>42</v>
      </c>
      <c r="C44" s="2" t="s">
        <v>43</v>
      </c>
      <c r="H44" s="12">
        <v>10000</v>
      </c>
    </row>
    <row r="45" spans="1:8" x14ac:dyDescent="0.35">
      <c r="A45" t="s">
        <v>44</v>
      </c>
      <c r="H45" s="12">
        <v>2000</v>
      </c>
    </row>
    <row r="46" spans="1:8" x14ac:dyDescent="0.35">
      <c r="A46" t="s">
        <v>45</v>
      </c>
      <c r="G46" s="3">
        <v>750</v>
      </c>
    </row>
    <row r="47" spans="1:8" x14ac:dyDescent="0.35">
      <c r="A47" t="s">
        <v>46</v>
      </c>
      <c r="G47" s="3">
        <v>1000</v>
      </c>
    </row>
    <row r="49" spans="1:6" x14ac:dyDescent="0.35">
      <c r="A49" s="1" t="s">
        <v>47</v>
      </c>
    </row>
    <row r="51" spans="1:6" x14ac:dyDescent="0.35">
      <c r="A51" t="s">
        <v>48</v>
      </c>
      <c r="E51" s="2">
        <v>10000</v>
      </c>
    </row>
    <row r="52" spans="1:6" x14ac:dyDescent="0.35">
      <c r="A52" t="s">
        <v>49</v>
      </c>
      <c r="E52" s="2">
        <v>5000</v>
      </c>
    </row>
    <row r="53" spans="1:6" x14ac:dyDescent="0.35">
      <c r="A53" s="1" t="s">
        <v>50</v>
      </c>
      <c r="B53" s="1"/>
      <c r="C53" s="17"/>
      <c r="D53" s="1"/>
      <c r="E53" s="14">
        <f>SUM(E51:E52)</f>
        <v>15000</v>
      </c>
      <c r="F53" s="17" t="s">
        <v>51</v>
      </c>
    </row>
    <row r="55" spans="1:6" x14ac:dyDescent="0.35">
      <c r="A55" t="s">
        <v>52</v>
      </c>
      <c r="E55" s="2">
        <v>150000</v>
      </c>
    </row>
    <row r="56" spans="1:6" x14ac:dyDescent="0.35">
      <c r="A56" t="s">
        <v>53</v>
      </c>
      <c r="E56" s="2">
        <v>25000</v>
      </c>
    </row>
    <row r="57" spans="1:6" x14ac:dyDescent="0.35">
      <c r="E57" s="14">
        <f>SUM(E55:E56)</f>
        <v>175000</v>
      </c>
      <c r="F57" s="2" t="s">
        <v>54</v>
      </c>
    </row>
    <row r="59" spans="1:6" x14ac:dyDescent="0.35">
      <c r="A59" t="s">
        <v>55</v>
      </c>
      <c r="E59" s="2">
        <v>8000</v>
      </c>
    </row>
    <row r="60" spans="1:6" x14ac:dyDescent="0.35">
      <c r="A60" t="s">
        <v>56</v>
      </c>
      <c r="E60" s="2">
        <v>20000</v>
      </c>
    </row>
    <row r="61" spans="1:6" x14ac:dyDescent="0.35">
      <c r="E61" s="14">
        <f>SUM(E59:E60)</f>
        <v>28000</v>
      </c>
      <c r="F61" s="2" t="s">
        <v>57</v>
      </c>
    </row>
    <row r="63" spans="1:6" x14ac:dyDescent="0.35">
      <c r="A63" t="s">
        <v>58</v>
      </c>
      <c r="E63" s="2">
        <f>E53/E57*(E61*4)</f>
        <v>9600</v>
      </c>
      <c r="F63" s="2" t="s">
        <v>59</v>
      </c>
    </row>
    <row r="65" spans="1:13" x14ac:dyDescent="0.35">
      <c r="A65" t="s">
        <v>60</v>
      </c>
      <c r="C65" s="2" t="s">
        <v>61</v>
      </c>
      <c r="E65" s="2">
        <f>E53-E63</f>
        <v>5400</v>
      </c>
      <c r="G65" s="3">
        <f>E65</f>
        <v>5400</v>
      </c>
    </row>
    <row r="67" spans="1:13" x14ac:dyDescent="0.35">
      <c r="G67" s="18">
        <f>SUM(G6:G65)</f>
        <v>175450</v>
      </c>
      <c r="H67" s="19">
        <f>SUM(H6:H65)</f>
        <v>93100</v>
      </c>
    </row>
    <row r="68" spans="1:13" ht="15" thickBot="1" x14ac:dyDescent="0.4">
      <c r="A68" s="1" t="s">
        <v>3</v>
      </c>
      <c r="G68" s="20">
        <f>G67-H67</f>
        <v>82350</v>
      </c>
    </row>
    <row r="69" spans="1:13" ht="15" thickTop="1" x14ac:dyDescent="0.35"/>
    <row r="70" spans="1:13" ht="16" x14ac:dyDescent="0.5">
      <c r="G70" s="21" t="s">
        <v>62</v>
      </c>
      <c r="H70" s="22" t="s">
        <v>63</v>
      </c>
    </row>
    <row r="72" spans="1:13" x14ac:dyDescent="0.35">
      <c r="A72" t="s">
        <v>3</v>
      </c>
      <c r="G72" s="3">
        <f>G68/2</f>
        <v>41175</v>
      </c>
      <c r="H72" s="12">
        <f>G68/2</f>
        <v>41175</v>
      </c>
    </row>
    <row r="74" spans="1:13" x14ac:dyDescent="0.35">
      <c r="A74" t="s">
        <v>64</v>
      </c>
      <c r="L74" s="23" t="s">
        <v>65</v>
      </c>
    </row>
    <row r="75" spans="1:13" x14ac:dyDescent="0.35">
      <c r="B75" t="s">
        <v>8</v>
      </c>
      <c r="C75"/>
      <c r="D75" s="2"/>
      <c r="G75" s="24">
        <v>2000</v>
      </c>
      <c r="H75" s="25">
        <v>5800</v>
      </c>
      <c r="I75" t="s">
        <v>66</v>
      </c>
      <c r="K75" s="26">
        <f>H75*5%</f>
        <v>290</v>
      </c>
      <c r="L75" s="26">
        <f>K75/2</f>
        <v>145</v>
      </c>
      <c r="M75" t="s">
        <v>67</v>
      </c>
    </row>
    <row r="76" spans="1:13" x14ac:dyDescent="0.35">
      <c r="B76" t="s">
        <v>9</v>
      </c>
      <c r="C76"/>
      <c r="D76" s="2"/>
      <c r="G76" s="24">
        <v>12000</v>
      </c>
      <c r="H76" s="12">
        <v>0</v>
      </c>
      <c r="I76" t="s">
        <v>68</v>
      </c>
    </row>
    <row r="78" spans="1:13" x14ac:dyDescent="0.35">
      <c r="A78" t="s">
        <v>69</v>
      </c>
      <c r="G78" s="3">
        <v>0</v>
      </c>
      <c r="H78" s="12">
        <v>0</v>
      </c>
    </row>
    <row r="80" spans="1:13" x14ac:dyDescent="0.35">
      <c r="A80" s="1" t="s">
        <v>70</v>
      </c>
      <c r="G80" s="27">
        <f>SUM(G72:G78)</f>
        <v>55175</v>
      </c>
      <c r="H80" s="28">
        <f>SUM(H72:H78)</f>
        <v>46975</v>
      </c>
      <c r="K80" t="s">
        <v>71</v>
      </c>
      <c r="L80">
        <v>400</v>
      </c>
    </row>
    <row r="81" spans="1:14" x14ac:dyDescent="0.35">
      <c r="K81" t="s">
        <v>72</v>
      </c>
      <c r="L81">
        <v>500</v>
      </c>
      <c r="M81" s="29">
        <f>MIN(L80,L81)</f>
        <v>400</v>
      </c>
      <c r="N81">
        <f>L80-M81</f>
        <v>0</v>
      </c>
    </row>
    <row r="82" spans="1:14" x14ac:dyDescent="0.35">
      <c r="A82" s="16" t="s">
        <v>73</v>
      </c>
      <c r="N82" s="30" t="s">
        <v>74</v>
      </c>
    </row>
    <row r="83" spans="1:14" x14ac:dyDescent="0.35">
      <c r="A83" t="s">
        <v>75</v>
      </c>
      <c r="L83" s="26">
        <f>G80+H80</f>
        <v>102150</v>
      </c>
    </row>
    <row r="84" spans="1:14" x14ac:dyDescent="0.35">
      <c r="A84" t="s">
        <v>76</v>
      </c>
      <c r="H84" s="12">
        <v>-1000</v>
      </c>
      <c r="L84" s="26">
        <f>L83/5</f>
        <v>20430</v>
      </c>
    </row>
    <row r="86" spans="1:14" ht="15" thickBot="1" x14ac:dyDescent="0.4">
      <c r="A86" s="1" t="s">
        <v>77</v>
      </c>
      <c r="G86" s="20">
        <f>SUM(G80:G85)</f>
        <v>55175</v>
      </c>
      <c r="H86" s="31">
        <f>SUM(H80:H85)</f>
        <v>45975</v>
      </c>
      <c r="I86" s="32">
        <f>SUM(G86:H86)</f>
        <v>101150</v>
      </c>
    </row>
    <row r="87" spans="1:14" ht="15" thickTop="1" x14ac:dyDescent="0.35"/>
    <row r="88" spans="1:14" x14ac:dyDescent="0.35">
      <c r="A88" s="16" t="s">
        <v>78</v>
      </c>
    </row>
    <row r="89" spans="1:14" x14ac:dyDescent="0.35">
      <c r="K89" t="s">
        <v>79</v>
      </c>
      <c r="L89" s="33">
        <v>0.14000000000000001</v>
      </c>
    </row>
    <row r="90" spans="1:14" x14ac:dyDescent="0.35">
      <c r="A90" s="16" t="s">
        <v>80</v>
      </c>
      <c r="L90" s="33"/>
    </row>
    <row r="91" spans="1:14" x14ac:dyDescent="0.35">
      <c r="A91" t="s">
        <v>81</v>
      </c>
      <c r="E91" s="2">
        <f>G76</f>
        <v>12000</v>
      </c>
      <c r="F91" s="34">
        <v>0.14000000000000001</v>
      </c>
      <c r="G91" s="3">
        <f>E91*F91</f>
        <v>1680.0000000000002</v>
      </c>
    </row>
    <row r="92" spans="1:14" x14ac:dyDescent="0.35">
      <c r="A92" t="s">
        <v>82</v>
      </c>
      <c r="E92" s="2">
        <f>G75</f>
        <v>2000</v>
      </c>
      <c r="F92" s="34">
        <v>0.24</v>
      </c>
      <c r="G92" s="3">
        <f>E92*F92</f>
        <v>480</v>
      </c>
      <c r="K92" t="s">
        <v>83</v>
      </c>
      <c r="L92" s="33">
        <v>0.18</v>
      </c>
    </row>
    <row r="93" spans="1:14" x14ac:dyDescent="0.35">
      <c r="A93" t="s">
        <v>84</v>
      </c>
      <c r="D93" s="23" t="s">
        <v>85</v>
      </c>
      <c r="E93" s="2">
        <f>G86-E91-E92</f>
        <v>41175</v>
      </c>
      <c r="F93" s="34">
        <v>0.14000000000000001</v>
      </c>
      <c r="G93" s="3">
        <f>E93*F93</f>
        <v>5764.5000000000009</v>
      </c>
      <c r="K93" t="s">
        <v>85</v>
      </c>
      <c r="L93" s="33">
        <v>0.14000000000000001</v>
      </c>
    </row>
    <row r="95" spans="1:14" x14ac:dyDescent="0.35">
      <c r="A95" s="16" t="s">
        <v>86</v>
      </c>
    </row>
    <row r="96" spans="1:14" x14ac:dyDescent="0.35">
      <c r="A96" t="s">
        <v>87</v>
      </c>
      <c r="E96" s="2">
        <f>H86</f>
        <v>45975</v>
      </c>
      <c r="F96" s="34">
        <v>0.3</v>
      </c>
      <c r="H96" s="12">
        <f>E96*F96</f>
        <v>13792.5</v>
      </c>
    </row>
    <row r="97" spans="1:9" ht="15" thickBot="1" x14ac:dyDescent="0.4">
      <c r="E97" s="35">
        <f>SUM(E91:E96)</f>
        <v>101150</v>
      </c>
    </row>
    <row r="98" spans="1:9" ht="15" thickTop="1" x14ac:dyDescent="0.35">
      <c r="G98" s="18">
        <f>SUM(G91:G97)</f>
        <v>7924.5000000000009</v>
      </c>
      <c r="H98" s="28">
        <f>SUM(H91:H97)</f>
        <v>13792.5</v>
      </c>
    </row>
    <row r="99" spans="1:9" x14ac:dyDescent="0.35">
      <c r="G99" s="36"/>
      <c r="H99" s="28"/>
    </row>
    <row r="100" spans="1:9" x14ac:dyDescent="0.35">
      <c r="A100" s="1" t="s">
        <v>88</v>
      </c>
      <c r="H100" s="28">
        <f>+G98+H98</f>
        <v>21717</v>
      </c>
    </row>
    <row r="102" spans="1:9" x14ac:dyDescent="0.35">
      <c r="A102" s="16" t="s">
        <v>89</v>
      </c>
    </row>
    <row r="103" spans="1:9" x14ac:dyDescent="0.35">
      <c r="A103" t="s">
        <v>90</v>
      </c>
      <c r="H103" s="12">
        <f>-5000*4</f>
        <v>-20000</v>
      </c>
    </row>
    <row r="104" spans="1:9" x14ac:dyDescent="0.35">
      <c r="A104" t="s">
        <v>91</v>
      </c>
      <c r="H104" s="12">
        <f>-L75</f>
        <v>-145</v>
      </c>
    </row>
    <row r="105" spans="1:9" x14ac:dyDescent="0.35">
      <c r="A105" t="s">
        <v>92</v>
      </c>
      <c r="H105" s="12">
        <v>0</v>
      </c>
    </row>
    <row r="107" spans="1:9" ht="15" thickBot="1" x14ac:dyDescent="0.4">
      <c r="A107" s="1" t="s">
        <v>93</v>
      </c>
      <c r="H107" s="31">
        <f>SUM(H100:H105)</f>
        <v>1572</v>
      </c>
      <c r="I107" s="37" t="s">
        <v>94</v>
      </c>
    </row>
    <row r="108" spans="1:9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Tax Liability of Company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Institute of e-Learning</dc:creator>
  <cp:lastModifiedBy>Institute of e-Learning</cp:lastModifiedBy>
  <dcterms:created xsi:type="dcterms:W3CDTF">2023-12-24T04:23:49Z</dcterms:created>
  <dcterms:modified xsi:type="dcterms:W3CDTF">2023-12-24T04:26:59Z</dcterms:modified>
</cp:coreProperties>
</file>