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AMIS\AAA - P2 Roll Out\Tax Calculator\"/>
    </mc:Choice>
  </mc:AlternateContent>
  <bookViews>
    <workbookView xWindow="0" yWindow="0" windowWidth="20490" windowHeight="7620"/>
  </bookViews>
  <sheets>
    <sheet name="Calculator" sheetId="1" r:id="rId1"/>
    <sheet name="Variables" sheetId="2" state="hidden" r:id="rId2"/>
  </sheets>
  <definedNames>
    <definedName name="Month">Variables!$D$1:$D$12</definedName>
    <definedName name="YA">Variables!$A:$A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I26" i="1" s="1"/>
  <c r="J26" i="1" s="1"/>
  <c r="I32" i="1" l="1"/>
  <c r="E44" i="1"/>
  <c r="F38" i="1" l="1"/>
  <c r="G38" i="1" s="1"/>
  <c r="F39" i="1"/>
  <c r="G39" i="1" s="1"/>
  <c r="F40" i="1"/>
  <c r="G40" i="1" s="1"/>
  <c r="F41" i="1"/>
  <c r="G41" i="1" s="1"/>
  <c r="F42" i="1"/>
  <c r="G42" i="1" s="1"/>
  <c r="F43" i="1"/>
  <c r="G43" i="1" s="1"/>
  <c r="E22" i="1" l="1"/>
  <c r="F22" i="1"/>
  <c r="G22" i="1"/>
  <c r="D22" i="1"/>
  <c r="B20" i="1" l="1"/>
  <c r="B21" i="1"/>
  <c r="B19" i="1"/>
  <c r="B11" i="1"/>
  <c r="B12" i="1"/>
  <c r="B13" i="1"/>
  <c r="B14" i="1"/>
  <c r="B15" i="1"/>
  <c r="B16" i="1"/>
  <c r="B17" i="1"/>
  <c r="B18" i="1"/>
  <c r="B10" i="1"/>
  <c r="H11" i="1"/>
  <c r="H12" i="1"/>
  <c r="I12" i="1" s="1"/>
  <c r="J12" i="1" s="1"/>
  <c r="H13" i="1"/>
  <c r="I13" i="1" s="1"/>
  <c r="J13" i="1" s="1"/>
  <c r="H14" i="1"/>
  <c r="I14" i="1" s="1"/>
  <c r="J14" i="1" s="1"/>
  <c r="H15" i="1"/>
  <c r="I15" i="1" s="1"/>
  <c r="J15" i="1" s="1"/>
  <c r="H16" i="1"/>
  <c r="I16" i="1" s="1"/>
  <c r="J16" i="1" s="1"/>
  <c r="H17" i="1"/>
  <c r="I17" i="1" s="1"/>
  <c r="J17" i="1" s="1"/>
  <c r="H18" i="1"/>
  <c r="I18" i="1" s="1"/>
  <c r="J18" i="1" s="1"/>
  <c r="H19" i="1"/>
  <c r="I19" i="1" s="1"/>
  <c r="J19" i="1" s="1"/>
  <c r="H20" i="1"/>
  <c r="I20" i="1" s="1"/>
  <c r="J20" i="1" s="1"/>
  <c r="H21" i="1"/>
  <c r="I21" i="1" s="1"/>
  <c r="J21" i="1" s="1"/>
  <c r="H10" i="1"/>
  <c r="I11" i="1" l="1"/>
  <c r="J11" i="1" s="1"/>
  <c r="F37" i="1"/>
  <c r="G37" i="1" s="1"/>
  <c r="F36" i="1"/>
  <c r="G36" i="1" s="1"/>
  <c r="I10" i="1"/>
  <c r="J10" i="1" s="1"/>
  <c r="F34" i="1"/>
  <c r="G34" i="1" s="1"/>
  <c r="F35" i="1"/>
  <c r="G35" i="1" s="1"/>
  <c r="F33" i="1"/>
  <c r="G33" i="1" s="1"/>
  <c r="F32" i="1"/>
  <c r="H22" i="1"/>
  <c r="E31" i="1" s="1"/>
  <c r="J22" i="1" l="1"/>
  <c r="H42" i="1"/>
  <c r="H38" i="1"/>
  <c r="H41" i="1"/>
  <c r="H43" i="1"/>
  <c r="H39" i="1"/>
  <c r="H40" i="1"/>
  <c r="G32" i="1"/>
  <c r="H32" i="1" s="1"/>
  <c r="I22" i="1"/>
  <c r="H33" i="1" l="1"/>
  <c r="H34" i="1" l="1"/>
  <c r="H35" i="1" s="1"/>
  <c r="H36" i="1" l="1"/>
  <c r="H37" i="1" s="1"/>
  <c r="H44" i="1" l="1"/>
</calcChain>
</file>

<file path=xl/sharedStrings.xml><?xml version="1.0" encoding="utf-8"?>
<sst xmlns="http://schemas.openxmlformats.org/spreadsheetml/2006/main" count="129" uniqueCount="69">
  <si>
    <t>2017/2018</t>
  </si>
  <si>
    <t>2018/2019</t>
  </si>
  <si>
    <t>Salary</t>
  </si>
  <si>
    <t>Cash Allowance</t>
  </si>
  <si>
    <t>Non-Cash Allowance</t>
  </si>
  <si>
    <t>Other Benefits</t>
  </si>
  <si>
    <t>Total</t>
  </si>
  <si>
    <t>PAYE Tax to be paid</t>
  </si>
  <si>
    <t>Tax on Tax</t>
  </si>
  <si>
    <t>April</t>
  </si>
  <si>
    <t>May</t>
  </si>
  <si>
    <t>Jun</t>
  </si>
  <si>
    <t>Bonus 1</t>
  </si>
  <si>
    <t>July</t>
  </si>
  <si>
    <t>August</t>
  </si>
  <si>
    <t>September</t>
  </si>
  <si>
    <t>Bonus 2</t>
  </si>
  <si>
    <t>October</t>
  </si>
  <si>
    <t>November</t>
  </si>
  <si>
    <t>December</t>
  </si>
  <si>
    <t>Bonus 3</t>
  </si>
  <si>
    <t>January</t>
  </si>
  <si>
    <t>February</t>
  </si>
  <si>
    <t>March</t>
  </si>
  <si>
    <t>Bonus 4</t>
  </si>
  <si>
    <t>Bonus 5</t>
  </si>
  <si>
    <t>Year</t>
  </si>
  <si>
    <t>Month</t>
  </si>
  <si>
    <t>Tax Rate Table</t>
  </si>
  <si>
    <t>2016/2017</t>
  </si>
  <si>
    <t>Salary/Bonus</t>
  </si>
  <si>
    <t>Below or equal</t>
  </si>
  <si>
    <t>More than</t>
  </si>
  <si>
    <t>2016/2017 Monthly Rate</t>
  </si>
  <si>
    <t>Threshold</t>
  </si>
  <si>
    <t>Rate</t>
  </si>
  <si>
    <t>Less</t>
  </si>
  <si>
    <t>2017/2018 Monthly Rate</t>
  </si>
  <si>
    <t xml:space="preserve">YEAR OF ASSESSMENT: </t>
  </si>
  <si>
    <t>2016/2017 Monthly Tax on Tax</t>
  </si>
  <si>
    <t>2017/2018 Monthly Tax on Tax</t>
  </si>
  <si>
    <t>Tax</t>
  </si>
  <si>
    <t>Tax on Bonus</t>
  </si>
  <si>
    <t>Annual Total</t>
  </si>
  <si>
    <t>2016/2017 Tax on Bonus</t>
  </si>
  <si>
    <t>Bonus</t>
  </si>
  <si>
    <t>2017/2018 Tax on Bonus</t>
  </si>
  <si>
    <t>Annual Salary</t>
  </si>
  <si>
    <r>
      <t>Salary</t>
    </r>
    <r>
      <rPr>
        <b/>
        <sz val="11"/>
        <color rgb="FFFF0000"/>
        <rFont val="Calibri"/>
        <family val="2"/>
        <scheme val="minor"/>
      </rPr>
      <t>*</t>
    </r>
  </si>
  <si>
    <r>
      <t>The month which Bonus is given</t>
    </r>
    <r>
      <rPr>
        <b/>
        <sz val="11"/>
        <color rgb="FFFF0000"/>
        <rFont val="Calibri"/>
        <family val="2"/>
        <scheme val="minor"/>
      </rPr>
      <t>**</t>
    </r>
  </si>
  <si>
    <r>
      <rPr>
        <b/>
        <sz val="11"/>
        <color theme="0"/>
        <rFont val="Calibri"/>
        <family val="2"/>
        <scheme val="minor"/>
      </rPr>
      <t>Average Salary</t>
    </r>
    <r>
      <rPr>
        <b/>
        <sz val="11"/>
        <color rgb="FFFF0000"/>
        <rFont val="Calibri"/>
        <family val="2"/>
        <scheme val="minor"/>
      </rPr>
      <t>***</t>
    </r>
  </si>
  <si>
    <t>Monthly Salary</t>
  </si>
  <si>
    <t>Bonus Calculation (Base on annual total)</t>
  </si>
  <si>
    <t>Tax based on average</t>
  </si>
  <si>
    <t>Bonus 6</t>
  </si>
  <si>
    <t>Bonus 7</t>
  </si>
  <si>
    <t>Bonus 8</t>
  </si>
  <si>
    <t>Bonus 9</t>
  </si>
  <si>
    <t>Bonus 10</t>
  </si>
  <si>
    <t>Bonus 11</t>
  </si>
  <si>
    <t>Bonus 12</t>
  </si>
  <si>
    <t>Message</t>
  </si>
  <si>
    <t>NOTE: Please complete the monthly salary table above before proceed to fill in the bonus tabe below.</t>
  </si>
  <si>
    <r>
      <rPr>
        <b/>
        <sz val="11"/>
        <rFont val="Calibri"/>
        <family val="2"/>
        <scheme val="minor"/>
      </rPr>
      <t>Instructions:</t>
    </r>
    <r>
      <rPr>
        <sz val="11"/>
        <rFont val="Calibri"/>
        <family val="2"/>
        <scheme val="minor"/>
      </rPr>
      <t xml:space="preserve"> Please choose the Year of Assessment above and </t>
    </r>
    <r>
      <rPr>
        <b/>
        <sz val="11"/>
        <rFont val="Calibri"/>
        <family val="2"/>
        <scheme val="minor"/>
      </rPr>
      <t>only</t>
    </r>
    <r>
      <rPr>
        <sz val="11"/>
        <rFont val="Calibri"/>
        <family val="2"/>
        <scheme val="minor"/>
      </rPr>
      <t xml:space="preserve"> fill in the box that is </t>
    </r>
    <r>
      <rPr>
        <b/>
        <sz val="11"/>
        <rFont val="Calibri"/>
        <family val="2"/>
        <scheme val="minor"/>
      </rPr>
      <t>blue</t>
    </r>
    <r>
      <rPr>
        <sz val="11"/>
        <rFont val="Calibri"/>
        <family val="2"/>
        <scheme val="minor"/>
      </rPr>
      <t xml:space="preserve"> below.</t>
    </r>
  </si>
  <si>
    <t>PAYE Tax Calculator - Monthly Salary Tax Calculation</t>
  </si>
  <si>
    <t>Annual Remuneration</t>
  </si>
  <si>
    <t>PAYE Tax Calculator - Annual Tax Calculation</t>
  </si>
  <si>
    <t>PAYE Tax Calculator - Bonus Tax Calculation</t>
  </si>
  <si>
    <r>
      <t xml:space="preserve">**Example on month Bonus is given:
</t>
    </r>
    <r>
      <rPr>
        <sz val="11"/>
        <color theme="0"/>
        <rFont val="Calibri"/>
        <family val="2"/>
        <scheme val="minor"/>
      </rPr>
      <t xml:space="preserve">• If the </t>
    </r>
    <r>
      <rPr>
        <b/>
        <sz val="11"/>
        <color theme="0"/>
        <rFont val="Calibri"/>
        <family val="2"/>
        <scheme val="minor"/>
      </rPr>
      <t>Bonus is paid end of June with or later than salary paid date</t>
    </r>
    <r>
      <rPr>
        <sz val="11"/>
        <color theme="0"/>
        <rFont val="Calibri"/>
        <family val="2"/>
        <scheme val="minor"/>
      </rPr>
      <t xml:space="preserve">, please </t>
    </r>
    <r>
      <rPr>
        <u/>
        <sz val="11"/>
        <color theme="0"/>
        <rFont val="Calibri"/>
        <family val="2"/>
        <scheme val="minor"/>
      </rPr>
      <t xml:space="preserve">choose </t>
    </r>
    <r>
      <rPr>
        <b/>
        <u/>
        <sz val="11"/>
        <color theme="0"/>
        <rFont val="Calibri"/>
        <family val="2"/>
        <scheme val="minor"/>
      </rPr>
      <t>June</t>
    </r>
    <r>
      <rPr>
        <sz val="11"/>
        <color theme="0"/>
        <rFont val="Calibri"/>
        <family val="2"/>
        <scheme val="minor"/>
      </rPr>
      <t xml:space="preserve"> in the drop down on the first column on the Bonus row. (Date does not need to be specific). </t>
    </r>
    <r>
      <rPr>
        <u/>
        <sz val="11"/>
        <color theme="0"/>
        <rFont val="Calibri"/>
        <family val="2"/>
        <scheme val="minor"/>
      </rPr>
      <t>Average salary will then be calculated based on salary from April to June</t>
    </r>
    <r>
      <rPr>
        <sz val="11"/>
        <color theme="0"/>
        <rFont val="Calibri"/>
        <family val="2"/>
        <scheme val="minor"/>
      </rPr>
      <t xml:space="preserve">.
• If the </t>
    </r>
    <r>
      <rPr>
        <b/>
        <sz val="11"/>
        <color theme="0"/>
        <rFont val="Calibri"/>
        <family val="2"/>
        <scheme val="minor"/>
      </rPr>
      <t>bonus is paid early June or before salary for June is paid</t>
    </r>
    <r>
      <rPr>
        <sz val="11"/>
        <color theme="0"/>
        <rFont val="Calibri"/>
        <family val="2"/>
        <scheme val="minor"/>
      </rPr>
      <t xml:space="preserve">, please </t>
    </r>
    <r>
      <rPr>
        <u/>
        <sz val="11"/>
        <color theme="0"/>
        <rFont val="Calibri"/>
        <family val="2"/>
        <scheme val="minor"/>
      </rPr>
      <t xml:space="preserve">choose </t>
    </r>
    <r>
      <rPr>
        <b/>
        <u/>
        <sz val="11"/>
        <color theme="0"/>
        <rFont val="Calibri"/>
        <family val="2"/>
        <scheme val="minor"/>
      </rPr>
      <t>May</t>
    </r>
    <r>
      <rPr>
        <sz val="11"/>
        <color theme="0"/>
        <rFont val="Calibri"/>
        <family val="2"/>
        <scheme val="minor"/>
      </rPr>
      <t xml:space="preserve"> in the drop down on the first column on the Bonus row. (Date does not need to be specific). </t>
    </r>
    <r>
      <rPr>
        <u/>
        <sz val="11"/>
        <color theme="0"/>
        <rFont val="Calibri"/>
        <family val="2"/>
        <scheme val="minor"/>
      </rPr>
      <t>Average salary will then be calculated based on salary from April to May</t>
    </r>
    <r>
      <rPr>
        <sz val="11"/>
        <color theme="0"/>
        <rFont val="Calibri"/>
        <family val="2"/>
        <scheme val="minor"/>
      </rPr>
      <t xml:space="preserve">.
• If the </t>
    </r>
    <r>
      <rPr>
        <b/>
        <sz val="11"/>
        <color theme="0"/>
        <rFont val="Calibri"/>
        <family val="2"/>
        <scheme val="minor"/>
      </rPr>
      <t>bonus is for the whole year</t>
    </r>
    <r>
      <rPr>
        <sz val="11"/>
        <color theme="0"/>
        <rFont val="Calibri"/>
        <family val="2"/>
        <scheme val="minor"/>
      </rPr>
      <t xml:space="preserve">, please </t>
    </r>
    <r>
      <rPr>
        <u/>
        <sz val="11"/>
        <color theme="0"/>
        <rFont val="Calibri"/>
        <family val="2"/>
        <scheme val="minor"/>
      </rPr>
      <t xml:space="preserve">choose </t>
    </r>
    <r>
      <rPr>
        <b/>
        <u/>
        <sz val="11"/>
        <color theme="0"/>
        <rFont val="Calibri"/>
        <family val="2"/>
        <scheme val="minor"/>
      </rPr>
      <t>March</t>
    </r>
    <r>
      <rPr>
        <u/>
        <sz val="11"/>
        <color theme="0"/>
        <rFont val="Calibri"/>
        <family val="2"/>
        <scheme val="minor"/>
      </rPr>
      <t xml:space="preserve">
</t>
    </r>
    <r>
      <rPr>
        <sz val="11"/>
        <color theme="0"/>
        <rFont val="Calibri"/>
        <family val="2"/>
        <scheme val="minor"/>
      </rPr>
      <t xml:space="preserve">*** Please note that the bonus is calculated based on the monthly salary indicate in the </t>
    </r>
    <r>
      <rPr>
        <b/>
        <sz val="11"/>
        <color theme="0"/>
        <rFont val="Calibri"/>
        <family val="2"/>
        <scheme val="minor"/>
      </rPr>
      <t xml:space="preserve">Monthly Salary </t>
    </r>
    <r>
      <rPr>
        <sz val="11"/>
        <color theme="0"/>
        <rFont val="Calibri"/>
        <family val="2"/>
        <scheme val="minor"/>
      </rPr>
      <t>table above. Please complete that table before entering the bonus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</si>
</sst>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Rs-849]\ * #,##0.00_ ;_ [$Rs-849]\ * \-#,##0.00_ ;_ [$Rs-849]\ * &quot;-&quot;??_ ;_ @_ "/>
    <numFmt numFmtId="165" formatCode="mmmm"/>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rgb="FF2F5496"/>
      <name val="Times New Roman"/>
      <family val="1"/>
    </font>
    <font>
      <sz val="10"/>
      <name val="Calibri"/>
      <family val="2"/>
      <scheme val="minor"/>
    </font>
    <font>
      <b/>
      <sz val="11"/>
      <color theme="0"/>
      <name val="Calibri"/>
      <family val="2"/>
      <scheme val="minor"/>
    </font>
    <font>
      <b/>
      <sz val="16"/>
      <color rgb="FF2F5496"/>
      <name val="Calibri"/>
      <family val="2"/>
      <scheme val="minor"/>
    </font>
    <font>
      <b/>
      <sz val="11"/>
      <color rgb="FFFF0000"/>
      <name val="Calibri"/>
      <family val="2"/>
      <scheme val="minor"/>
    </font>
    <font>
      <b/>
      <sz val="11"/>
      <name val="Calibri"/>
      <family val="2"/>
      <scheme val="minor"/>
    </font>
    <font>
      <sz val="11"/>
      <name val="Calibri"/>
      <family val="2"/>
      <scheme val="minor"/>
    </font>
    <font>
      <b/>
      <sz val="14"/>
      <color theme="8" tint="-0.499984740745262"/>
      <name val="Calibri"/>
      <family val="2"/>
      <scheme val="minor"/>
    </font>
    <font>
      <sz val="11"/>
      <color theme="0"/>
      <name val="Calibri"/>
      <family val="2"/>
      <scheme val="minor"/>
    </font>
    <font>
      <u/>
      <sz val="11"/>
      <color theme="0"/>
      <name val="Calibri"/>
      <family val="2"/>
      <scheme val="minor"/>
    </font>
    <font>
      <b/>
      <u/>
      <sz val="11"/>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A50021"/>
        <bgColor indexed="64"/>
      </patternFill>
    </fill>
    <fill>
      <patternFill patternType="solid">
        <fgColor theme="8"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6" fillId="0" borderId="0" xfId="0" applyFont="1" applyAlignment="1" applyProtection="1">
      <protection hidden="1"/>
    </xf>
    <xf numFmtId="0" fontId="0" fillId="0" borderId="0" xfId="0" applyFont="1" applyProtection="1">
      <protection hidden="1"/>
    </xf>
    <xf numFmtId="0" fontId="2" fillId="0" borderId="2" xfId="0" applyFont="1" applyBorder="1" applyProtection="1">
      <protection hidden="1"/>
    </xf>
    <xf numFmtId="0" fontId="0" fillId="0" borderId="2" xfId="0" applyFont="1" applyBorder="1" applyProtection="1">
      <protection hidden="1"/>
    </xf>
    <xf numFmtId="10" fontId="0" fillId="0" borderId="2" xfId="0" applyNumberFormat="1" applyFont="1" applyBorder="1" applyProtection="1">
      <protection hidden="1"/>
    </xf>
    <xf numFmtId="10" fontId="0" fillId="0" borderId="2" xfId="2" applyNumberFormat="1" applyFont="1" applyBorder="1" applyProtection="1">
      <protection hidden="1"/>
    </xf>
    <xf numFmtId="0" fontId="0" fillId="0" borderId="2" xfId="0" applyFont="1" applyFill="1" applyBorder="1" applyProtection="1">
      <protection hidden="1"/>
    </xf>
    <xf numFmtId="0" fontId="0" fillId="0" borderId="0" xfId="0" applyFont="1" applyBorder="1" applyProtection="1">
      <protection hidden="1"/>
    </xf>
    <xf numFmtId="0" fontId="0" fillId="0" borderId="3" xfId="0" applyFont="1" applyBorder="1" applyProtection="1">
      <protection hidden="1"/>
    </xf>
    <xf numFmtId="10" fontId="0" fillId="0" borderId="2" xfId="0" applyNumberFormat="1" applyFont="1" applyFill="1" applyBorder="1" applyProtection="1">
      <protection hidden="1"/>
    </xf>
    <xf numFmtId="0" fontId="0" fillId="0" borderId="0" xfId="0" applyFont="1" applyFill="1" applyBorder="1" applyProtection="1">
      <protection hidden="1"/>
    </xf>
    <xf numFmtId="10" fontId="0" fillId="0" borderId="0" xfId="2" applyNumberFormat="1" applyFont="1" applyBorder="1" applyProtection="1">
      <protection hidden="1"/>
    </xf>
    <xf numFmtId="0" fontId="7" fillId="0" borderId="0" xfId="0" applyFont="1" applyProtection="1">
      <protection hidden="1"/>
    </xf>
    <xf numFmtId="0" fontId="4" fillId="0" borderId="0" xfId="0" applyFont="1" applyFill="1" applyBorder="1" applyAlignment="1" applyProtection="1">
      <protection hidden="1"/>
    </xf>
    <xf numFmtId="0" fontId="2" fillId="0" borderId="9" xfId="0" applyFont="1" applyBorder="1" applyProtection="1">
      <protection hidden="1"/>
    </xf>
    <xf numFmtId="0" fontId="2" fillId="0" borderId="10" xfId="0" applyFont="1" applyBorder="1" applyProtection="1">
      <protection hidden="1"/>
    </xf>
    <xf numFmtId="0" fontId="2" fillId="0" borderId="17" xfId="0" applyNumberFormat="1" applyFont="1" applyFill="1" applyBorder="1" applyAlignment="1" applyProtection="1">
      <alignment horizontal="center"/>
      <protection hidden="1"/>
    </xf>
    <xf numFmtId="0" fontId="2" fillId="0" borderId="6" xfId="0" applyNumberFormat="1" applyFont="1" applyFill="1" applyBorder="1" applyAlignment="1" applyProtection="1">
      <alignment horizontal="center"/>
      <protection hidden="1"/>
    </xf>
    <xf numFmtId="0" fontId="2" fillId="0" borderId="7" xfId="0" applyNumberFormat="1" applyFont="1" applyFill="1" applyBorder="1" applyAlignment="1" applyProtection="1">
      <alignment horizontal="center"/>
      <protection hidden="1"/>
    </xf>
    <xf numFmtId="0" fontId="2" fillId="0" borderId="5" xfId="0" applyNumberFormat="1" applyFont="1" applyFill="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11" xfId="0" applyNumberFormat="1" applyFont="1" applyFill="1" applyBorder="1" applyAlignment="1" applyProtection="1">
      <alignment horizontal="center"/>
      <protection hidden="1"/>
    </xf>
    <xf numFmtId="0" fontId="2" fillId="0" borderId="13" xfId="0" applyFont="1" applyBorder="1" applyProtection="1">
      <protection hidden="1"/>
    </xf>
    <xf numFmtId="0" fontId="2" fillId="0" borderId="19" xfId="0" applyFont="1" applyBorder="1" applyProtection="1">
      <protection hidden="1"/>
    </xf>
    <xf numFmtId="0" fontId="2" fillId="0" borderId="12" xfId="0" applyFont="1" applyBorder="1" applyProtection="1">
      <protection hidden="1"/>
    </xf>
    <xf numFmtId="0" fontId="2" fillId="0" borderId="20" xfId="0" applyFont="1" applyBorder="1" applyProtection="1">
      <protection hidden="1"/>
    </xf>
    <xf numFmtId="164" fontId="0" fillId="4" borderId="17" xfId="1" applyNumberFormat="1" applyFont="1" applyFill="1" applyBorder="1" applyProtection="1">
      <protection hidden="1"/>
    </xf>
    <xf numFmtId="164" fontId="0" fillId="0" borderId="0" xfId="1" applyNumberFormat="1" applyFont="1" applyFill="1" applyBorder="1" applyProtection="1">
      <protection hidden="1"/>
    </xf>
    <xf numFmtId="164" fontId="0" fillId="0" borderId="0" xfId="1" applyNumberFormat="1" applyFont="1" applyBorder="1" applyProtection="1">
      <protection hidden="1"/>
    </xf>
    <xf numFmtId="0" fontId="5" fillId="2" borderId="18" xfId="0" applyFont="1" applyFill="1" applyBorder="1" applyProtection="1">
      <protection hidden="1"/>
    </xf>
    <xf numFmtId="164" fontId="0" fillId="3" borderId="15" xfId="0" applyNumberFormat="1" applyFont="1" applyFill="1" applyBorder="1" applyProtection="1">
      <protection hidden="1"/>
    </xf>
    <xf numFmtId="0" fontId="2" fillId="2" borderId="28" xfId="0" applyNumberFormat="1" applyFont="1" applyFill="1" applyBorder="1" applyAlignment="1" applyProtection="1">
      <alignment horizontal="center"/>
      <protection hidden="1"/>
    </xf>
    <xf numFmtId="0" fontId="5" fillId="2" borderId="39" xfId="0" applyNumberFormat="1" applyFont="1" applyFill="1" applyBorder="1" applyAlignment="1" applyProtection="1">
      <alignment horizontal="center"/>
      <protection hidden="1"/>
    </xf>
    <xf numFmtId="0" fontId="5" fillId="2" borderId="29" xfId="0" applyFont="1" applyFill="1" applyBorder="1" applyAlignment="1" applyProtection="1">
      <alignment horizontal="center"/>
      <protection hidden="1"/>
    </xf>
    <xf numFmtId="164" fontId="5" fillId="2" borderId="9" xfId="0" applyNumberFormat="1" applyFont="1" applyFill="1" applyBorder="1" applyAlignment="1" applyProtection="1">
      <alignment horizontal="center"/>
      <protection hidden="1"/>
    </xf>
    <xf numFmtId="0" fontId="5" fillId="2" borderId="3" xfId="0" applyFont="1" applyFill="1" applyBorder="1" applyProtection="1">
      <protection hidden="1"/>
    </xf>
    <xf numFmtId="0" fontId="5" fillId="2" borderId="35" xfId="0" applyFont="1" applyFill="1" applyBorder="1" applyProtection="1">
      <protection hidden="1"/>
    </xf>
    <xf numFmtId="164" fontId="0" fillId="2" borderId="30" xfId="0" applyNumberFormat="1" applyFont="1" applyFill="1" applyBorder="1" applyProtection="1">
      <protection hidden="1"/>
    </xf>
    <xf numFmtId="164" fontId="0" fillId="2" borderId="36" xfId="0" applyNumberFormat="1" applyFont="1" applyFill="1" applyBorder="1" applyProtection="1">
      <protection hidden="1"/>
    </xf>
    <xf numFmtId="0" fontId="2" fillId="0" borderId="0" xfId="0" applyFont="1" applyBorder="1" applyAlignment="1" applyProtection="1">
      <alignment horizontal="left"/>
      <protection hidden="1"/>
    </xf>
    <xf numFmtId="0" fontId="10" fillId="0" borderId="0" xfId="0" applyFont="1" applyProtection="1"/>
    <xf numFmtId="0" fontId="2" fillId="0" borderId="0" xfId="0" applyFont="1" applyFill="1" applyBorder="1" applyAlignment="1" applyProtection="1">
      <alignment horizontal="center"/>
      <protection hidden="1"/>
    </xf>
    <xf numFmtId="164" fontId="0" fillId="4" borderId="10" xfId="1" applyNumberFormat="1" applyFont="1" applyFill="1" applyBorder="1" applyProtection="1">
      <protection hidden="1"/>
    </xf>
    <xf numFmtId="0" fontId="2" fillId="5" borderId="8" xfId="0" applyFont="1" applyFill="1" applyBorder="1" applyProtection="1">
      <protection hidden="1"/>
    </xf>
    <xf numFmtId="164" fontId="0" fillId="5" borderId="8" xfId="0" applyNumberFormat="1" applyFont="1" applyFill="1" applyBorder="1" applyProtection="1">
      <protection hidden="1"/>
    </xf>
    <xf numFmtId="164" fontId="2" fillId="5" borderId="10" xfId="0" applyNumberFormat="1" applyFont="1" applyFill="1" applyBorder="1" applyProtection="1">
      <protection hidden="1"/>
    </xf>
    <xf numFmtId="0" fontId="0" fillId="0" borderId="0" xfId="0" applyProtection="1">
      <protection hidden="1"/>
    </xf>
    <xf numFmtId="165" fontId="0" fillId="0" borderId="0" xfId="0" applyNumberFormat="1"/>
    <xf numFmtId="43" fontId="0" fillId="7" borderId="18" xfId="1" applyNumberFormat="1" applyFont="1" applyFill="1" applyBorder="1" applyProtection="1">
      <protection locked="0"/>
    </xf>
    <xf numFmtId="43" fontId="0" fillId="7" borderId="14" xfId="1" applyNumberFormat="1" applyFont="1" applyFill="1" applyBorder="1" applyProtection="1">
      <protection locked="0"/>
    </xf>
    <xf numFmtId="43" fontId="0" fillId="7" borderId="15" xfId="1" applyNumberFormat="1" applyFont="1" applyFill="1" applyBorder="1" applyProtection="1">
      <protection locked="0"/>
    </xf>
    <xf numFmtId="43" fontId="0" fillId="0" borderId="13" xfId="1" applyNumberFormat="1" applyFont="1" applyBorder="1" applyProtection="1">
      <protection hidden="1"/>
    </xf>
    <xf numFmtId="43" fontId="0" fillId="0" borderId="14" xfId="1" applyNumberFormat="1" applyFont="1" applyBorder="1" applyProtection="1">
      <protection hidden="1"/>
    </xf>
    <xf numFmtId="43" fontId="0" fillId="0" borderId="16" xfId="1" applyNumberFormat="1" applyFont="1" applyBorder="1" applyProtection="1">
      <protection hidden="1"/>
    </xf>
    <xf numFmtId="43" fontId="0" fillId="7" borderId="2" xfId="1" applyNumberFormat="1" applyFont="1" applyFill="1" applyBorder="1" applyProtection="1">
      <protection locked="0"/>
    </xf>
    <xf numFmtId="43" fontId="0" fillId="7" borderId="1" xfId="1" applyNumberFormat="1" applyFont="1" applyFill="1" applyBorder="1" applyProtection="1">
      <protection locked="0"/>
    </xf>
    <xf numFmtId="43" fontId="0" fillId="7" borderId="17" xfId="1" applyNumberFormat="1" applyFont="1" applyFill="1" applyBorder="1" applyProtection="1">
      <protection locked="0"/>
    </xf>
    <xf numFmtId="164" fontId="0" fillId="8" borderId="6" xfId="1" applyNumberFormat="1" applyFont="1" applyFill="1" applyBorder="1" applyProtection="1">
      <protection hidden="1"/>
    </xf>
    <xf numFmtId="164" fontId="0" fillId="8" borderId="11" xfId="1" applyNumberFormat="1" applyFont="1" applyFill="1" applyBorder="1" applyProtection="1">
      <protection hidden="1"/>
    </xf>
    <xf numFmtId="164" fontId="0" fillId="8" borderId="5" xfId="1" applyNumberFormat="1" applyFont="1" applyFill="1" applyBorder="1" applyProtection="1">
      <protection hidden="1"/>
    </xf>
    <xf numFmtId="43" fontId="0" fillId="7" borderId="1" xfId="0" applyNumberFormat="1" applyFont="1" applyFill="1" applyBorder="1" applyProtection="1">
      <protection locked="0"/>
    </xf>
    <xf numFmtId="43" fontId="0" fillId="3" borderId="1" xfId="0" applyNumberFormat="1" applyFont="1" applyFill="1" applyBorder="1" applyProtection="1">
      <protection hidden="1"/>
    </xf>
    <xf numFmtId="43" fontId="0" fillId="3" borderId="34" xfId="0" applyNumberFormat="1" applyFont="1" applyFill="1" applyBorder="1" applyProtection="1">
      <protection hidden="1"/>
    </xf>
    <xf numFmtId="43" fontId="0" fillId="0" borderId="37" xfId="0" applyNumberFormat="1" applyFont="1" applyBorder="1" applyProtection="1">
      <protection hidden="1"/>
    </xf>
    <xf numFmtId="43" fontId="0" fillId="0" borderId="20" xfId="0" applyNumberFormat="1" applyFont="1" applyBorder="1" applyProtection="1">
      <protection hidden="1"/>
    </xf>
    <xf numFmtId="43" fontId="0" fillId="0" borderId="38" xfId="0" applyNumberFormat="1" applyFont="1" applyBorder="1" applyProtection="1">
      <protection hidden="1"/>
    </xf>
    <xf numFmtId="165" fontId="0" fillId="0" borderId="13" xfId="0" applyNumberFormat="1" applyFont="1" applyBorder="1" applyAlignment="1" applyProtection="1">
      <alignment horizontal="center"/>
      <protection locked="0"/>
    </xf>
    <xf numFmtId="165" fontId="0" fillId="0" borderId="16" xfId="0" applyNumberFormat="1" applyFont="1" applyBorder="1" applyAlignment="1" applyProtection="1">
      <alignment horizontal="center"/>
      <protection locked="0"/>
    </xf>
    <xf numFmtId="0" fontId="2" fillId="0" borderId="8" xfId="0" applyFont="1" applyBorder="1" applyAlignment="1" applyProtection="1">
      <alignment horizontal="left"/>
      <protection hidden="1"/>
    </xf>
    <xf numFmtId="0" fontId="2" fillId="0" borderId="10" xfId="0" applyFont="1" applyBorder="1" applyAlignment="1" applyProtection="1">
      <alignment horizontal="left"/>
      <protection hidden="1"/>
    </xf>
    <xf numFmtId="0" fontId="3" fillId="0" borderId="0" xfId="0" applyFont="1" applyAlignment="1" applyProtection="1">
      <protection hidden="1"/>
    </xf>
    <xf numFmtId="0" fontId="5" fillId="6" borderId="33" xfId="0" applyFont="1" applyFill="1" applyBorder="1" applyAlignment="1" applyProtection="1">
      <alignment horizontal="left" vertical="top" wrapText="1"/>
      <protection hidden="1"/>
    </xf>
    <xf numFmtId="0" fontId="7" fillId="0" borderId="39" xfId="0" applyFont="1" applyBorder="1" applyAlignment="1" applyProtection="1">
      <alignment horizontal="left" vertical="top" wrapText="1"/>
      <protection hidden="1"/>
    </xf>
    <xf numFmtId="0" fontId="7" fillId="0" borderId="40" xfId="0" applyFont="1" applyBorder="1" applyAlignment="1" applyProtection="1">
      <alignment horizontal="left" vertical="top" wrapText="1"/>
      <protection hidden="1"/>
    </xf>
    <xf numFmtId="0" fontId="7" fillId="0" borderId="36" xfId="0" applyFont="1" applyBorder="1" applyAlignment="1" applyProtection="1">
      <alignment horizontal="left" vertical="top" wrapText="1"/>
      <protection hidden="1"/>
    </xf>
    <xf numFmtId="165" fontId="0" fillId="0" borderId="24" xfId="0" applyNumberFormat="1" applyFont="1" applyBorder="1" applyAlignment="1" applyProtection="1">
      <alignment horizontal="center"/>
      <protection hidden="1"/>
    </xf>
    <xf numFmtId="165" fontId="0" fillId="0" borderId="25" xfId="0" applyNumberFormat="1" applyFont="1" applyBorder="1" applyAlignment="1" applyProtection="1">
      <alignment horizontal="center"/>
      <protection hidden="1"/>
    </xf>
    <xf numFmtId="0" fontId="2" fillId="0" borderId="8"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 fillId="0" borderId="2" xfId="0" applyFont="1" applyBorder="1" applyAlignment="1" applyProtection="1">
      <protection hidden="1"/>
    </xf>
    <xf numFmtId="0" fontId="2" fillId="0" borderId="4" xfId="0" applyFont="1" applyBorder="1" applyAlignment="1" applyProtection="1">
      <protection hidden="1"/>
    </xf>
    <xf numFmtId="0" fontId="5" fillId="2" borderId="21" xfId="0" applyFont="1" applyFill="1" applyBorder="1" applyAlignment="1" applyProtection="1">
      <protection hidden="1"/>
    </xf>
    <xf numFmtId="0" fontId="6" fillId="0" borderId="0" xfId="0" applyFont="1" applyAlignment="1" applyProtection="1">
      <protection hidden="1"/>
    </xf>
    <xf numFmtId="0" fontId="9" fillId="7" borderId="28" xfId="0" applyFont="1" applyFill="1" applyBorder="1" applyAlignment="1" applyProtection="1">
      <alignment horizontal="left" vertical="top" wrapText="1"/>
      <protection hidden="1"/>
    </xf>
    <xf numFmtId="0" fontId="9" fillId="7" borderId="33" xfId="0" applyFont="1" applyFill="1" applyBorder="1" applyAlignment="1" applyProtection="1">
      <alignment horizontal="left" vertical="top" wrapText="1"/>
      <protection hidden="1"/>
    </xf>
    <xf numFmtId="0" fontId="9" fillId="7" borderId="29" xfId="0" applyFont="1" applyFill="1" applyBorder="1" applyAlignment="1" applyProtection="1">
      <alignment horizontal="left" vertical="top" wrapText="1"/>
      <protection hidden="1"/>
    </xf>
    <xf numFmtId="0" fontId="9" fillId="7" borderId="32" xfId="0" applyFont="1" applyFill="1" applyBorder="1" applyAlignment="1" applyProtection="1">
      <alignment horizontal="left" vertical="top" wrapText="1"/>
      <protection hidden="1"/>
    </xf>
    <xf numFmtId="0" fontId="9" fillId="7" borderId="0" xfId="0" applyFont="1" applyFill="1" applyBorder="1" applyAlignment="1" applyProtection="1">
      <alignment horizontal="left" vertical="top" wrapText="1"/>
      <protection hidden="1"/>
    </xf>
    <xf numFmtId="0" fontId="9" fillId="7" borderId="26" xfId="0" applyFont="1" applyFill="1" applyBorder="1" applyAlignment="1" applyProtection="1">
      <alignment horizontal="left" vertical="top" wrapText="1"/>
      <protection hidden="1"/>
    </xf>
    <xf numFmtId="0" fontId="9" fillId="7" borderId="30" xfId="0" applyFont="1" applyFill="1" applyBorder="1" applyAlignment="1" applyProtection="1">
      <alignment horizontal="left" vertical="top" wrapText="1"/>
      <protection hidden="1"/>
    </xf>
    <xf numFmtId="0" fontId="9" fillId="7" borderId="21" xfId="0" applyFont="1" applyFill="1" applyBorder="1" applyAlignment="1" applyProtection="1">
      <alignment horizontal="left" vertical="top" wrapText="1"/>
      <protection hidden="1"/>
    </xf>
    <xf numFmtId="0" fontId="9" fillId="7" borderId="31" xfId="0" applyFont="1" applyFill="1" applyBorder="1" applyAlignment="1" applyProtection="1">
      <alignment horizontal="left" vertical="top" wrapText="1"/>
      <protection hidden="1"/>
    </xf>
    <xf numFmtId="0" fontId="5" fillId="2" borderId="27" xfId="0" applyFont="1" applyFill="1" applyBorder="1" applyAlignment="1" applyProtection="1">
      <alignment horizontal="left" wrapText="1"/>
      <protection hidden="1"/>
    </xf>
    <xf numFmtId="0" fontId="5" fillId="2" borderId="23" xfId="0" applyFont="1" applyFill="1" applyBorder="1" applyAlignment="1" applyProtection="1">
      <alignment horizontal="left" wrapText="1"/>
      <protection hidden="1"/>
    </xf>
    <xf numFmtId="0" fontId="5" fillId="2" borderId="24" xfId="0" applyFont="1" applyFill="1" applyBorder="1" applyAlignment="1" applyProtection="1">
      <alignment horizontal="left" wrapText="1"/>
      <protection hidden="1"/>
    </xf>
    <xf numFmtId="0" fontId="5" fillId="2" borderId="25" xfId="0" applyFont="1" applyFill="1" applyBorder="1" applyAlignment="1" applyProtection="1">
      <alignment horizontal="left" wrapText="1"/>
      <protection hidden="1"/>
    </xf>
    <xf numFmtId="0" fontId="10" fillId="0" borderId="0" xfId="0" applyFont="1" applyBorder="1" applyAlignment="1" applyProtection="1">
      <protection hidden="1"/>
    </xf>
    <xf numFmtId="0" fontId="2" fillId="4" borderId="8" xfId="0" applyFont="1" applyFill="1" applyBorder="1" applyAlignment="1" applyProtection="1">
      <alignment horizontal="center"/>
      <protection hidden="1"/>
    </xf>
    <xf numFmtId="0" fontId="2" fillId="4" borderId="10" xfId="0" applyFont="1" applyFill="1" applyBorder="1" applyAlignment="1" applyProtection="1">
      <alignment horizontal="center"/>
      <protection hidden="1"/>
    </xf>
    <xf numFmtId="0" fontId="5" fillId="6" borderId="21" xfId="0" applyFont="1" applyFill="1" applyBorder="1" applyAlignment="1" applyProtection="1">
      <alignment horizontal="left"/>
      <protection hidden="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A50021"/>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tabSelected="1" zoomScaleNormal="100" workbookViewId="0">
      <selection activeCell="E33" sqref="E33"/>
    </sheetView>
  </sheetViews>
  <sheetFormatPr defaultRowHeight="15" x14ac:dyDescent="0.25"/>
  <cols>
    <col min="1" max="1" width="2" style="2" customWidth="1"/>
    <col min="2" max="2" width="8" style="2" customWidth="1"/>
    <col min="3" max="3" width="12.85546875" style="2" customWidth="1"/>
    <col min="4" max="6" width="18.85546875" style="2" customWidth="1"/>
    <col min="7" max="7" width="20.140625" style="2" bestFit="1" customWidth="1"/>
    <col min="8" max="10" width="18.85546875" style="2" customWidth="1"/>
    <col min="11" max="12" width="9.140625" style="2"/>
    <col min="13" max="13" width="14.42578125" style="2" hidden="1" customWidth="1"/>
    <col min="14" max="17" width="9.140625" style="2" hidden="1" customWidth="1"/>
    <col min="18" max="18" width="14.42578125" style="2" hidden="1" customWidth="1"/>
    <col min="19" max="21" width="9.140625" style="2" hidden="1" customWidth="1"/>
    <col min="22" max="16384" width="9.140625" style="2"/>
  </cols>
  <sheetData>
    <row r="1" spans="2:24" ht="9" customHeight="1" x14ac:dyDescent="0.25"/>
    <row r="2" spans="2:24" ht="21" x14ac:dyDescent="0.35">
      <c r="B2" s="71" t="s">
        <v>64</v>
      </c>
      <c r="C2" s="71"/>
      <c r="D2" s="71"/>
      <c r="E2" s="71"/>
      <c r="F2" s="71"/>
      <c r="G2" s="71"/>
      <c r="H2" s="71"/>
      <c r="I2" s="71"/>
      <c r="J2" s="71"/>
      <c r="K2" s="71"/>
      <c r="M2" s="84" t="s">
        <v>28</v>
      </c>
      <c r="N2" s="84"/>
      <c r="O2" s="84"/>
      <c r="P2" s="1"/>
      <c r="Q2" s="1"/>
      <c r="R2" s="1"/>
      <c r="S2" s="1"/>
      <c r="T2" s="1"/>
      <c r="U2" s="1"/>
      <c r="V2" s="1"/>
      <c r="W2" s="1"/>
      <c r="X2" s="1"/>
    </row>
    <row r="3" spans="2:24" ht="19.5" thickBot="1" x14ac:dyDescent="0.35">
      <c r="B3" s="98" t="s">
        <v>38</v>
      </c>
      <c r="C3" s="98"/>
      <c r="D3" s="98"/>
      <c r="E3" s="41" t="s">
        <v>1</v>
      </c>
      <c r="F3" s="13"/>
    </row>
    <row r="4" spans="2:24" ht="15.75" customHeight="1" x14ac:dyDescent="0.25">
      <c r="B4" s="85" t="s">
        <v>63</v>
      </c>
      <c r="C4" s="86"/>
      <c r="D4" s="86"/>
      <c r="E4" s="86"/>
      <c r="F4" s="86"/>
      <c r="G4" s="86"/>
      <c r="H4" s="86"/>
      <c r="I4" s="86"/>
      <c r="J4" s="87"/>
      <c r="K4" s="14"/>
      <c r="M4" s="81" t="s">
        <v>33</v>
      </c>
      <c r="N4" s="81"/>
      <c r="O4" s="81"/>
      <c r="P4" s="81"/>
      <c r="R4" s="81" t="s">
        <v>37</v>
      </c>
      <c r="S4" s="81"/>
      <c r="T4" s="81"/>
      <c r="U4" s="81"/>
    </row>
    <row r="5" spans="2:24" ht="7.5" customHeight="1" x14ac:dyDescent="0.25">
      <c r="B5" s="88"/>
      <c r="C5" s="89"/>
      <c r="D5" s="89"/>
      <c r="E5" s="89"/>
      <c r="F5" s="89"/>
      <c r="G5" s="89"/>
      <c r="H5" s="89"/>
      <c r="I5" s="89"/>
      <c r="J5" s="90"/>
      <c r="M5" s="3" t="s">
        <v>34</v>
      </c>
      <c r="N5" s="3" t="s">
        <v>2</v>
      </c>
      <c r="O5" s="3" t="s">
        <v>35</v>
      </c>
      <c r="P5" s="3" t="s">
        <v>36</v>
      </c>
      <c r="R5" s="3" t="s">
        <v>34</v>
      </c>
      <c r="S5" s="3" t="s">
        <v>2</v>
      </c>
      <c r="T5" s="3" t="s">
        <v>35</v>
      </c>
      <c r="U5" s="3" t="s">
        <v>36</v>
      </c>
    </row>
    <row r="6" spans="2:24" ht="6.75" customHeight="1" thickBot="1" x14ac:dyDescent="0.3">
      <c r="B6" s="91"/>
      <c r="C6" s="92"/>
      <c r="D6" s="92"/>
      <c r="E6" s="92"/>
      <c r="F6" s="92"/>
      <c r="G6" s="92"/>
      <c r="H6" s="92"/>
      <c r="I6" s="92"/>
      <c r="J6" s="93"/>
      <c r="M6" s="4" t="s">
        <v>31</v>
      </c>
      <c r="N6" s="4">
        <v>62500</v>
      </c>
      <c r="O6" s="5">
        <v>0</v>
      </c>
      <c r="P6" s="4"/>
      <c r="R6" s="4" t="s">
        <v>31</v>
      </c>
      <c r="S6" s="4">
        <v>100000</v>
      </c>
      <c r="T6" s="6">
        <v>0</v>
      </c>
      <c r="U6" s="4"/>
    </row>
    <row r="7" spans="2:24" x14ac:dyDescent="0.25">
      <c r="B7" s="13"/>
      <c r="M7" s="4" t="s">
        <v>32</v>
      </c>
      <c r="N7" s="4">
        <v>62500</v>
      </c>
      <c r="O7" s="5">
        <v>0.04</v>
      </c>
      <c r="P7" s="4">
        <v>2500</v>
      </c>
      <c r="R7" s="4" t="s">
        <v>32</v>
      </c>
      <c r="S7" s="4">
        <v>100000</v>
      </c>
      <c r="T7" s="6">
        <v>0.04</v>
      </c>
      <c r="U7" s="4">
        <v>4000</v>
      </c>
    </row>
    <row r="8" spans="2:24" ht="15.75" thickBot="1" x14ac:dyDescent="0.3">
      <c r="B8" s="83" t="s">
        <v>51</v>
      </c>
      <c r="C8" s="83"/>
      <c r="D8" s="83"/>
      <c r="E8" s="83"/>
      <c r="F8" s="83"/>
      <c r="G8" s="83"/>
      <c r="H8" s="83"/>
      <c r="I8" s="83"/>
      <c r="J8" s="83"/>
      <c r="M8" s="4" t="s">
        <v>32</v>
      </c>
      <c r="N8" s="4">
        <v>104167</v>
      </c>
      <c r="O8" s="5">
        <v>0.08</v>
      </c>
      <c r="P8" s="4">
        <v>6667</v>
      </c>
      <c r="R8" s="4" t="s">
        <v>32</v>
      </c>
      <c r="S8" s="4">
        <v>150000</v>
      </c>
      <c r="T8" s="6">
        <v>0.08</v>
      </c>
      <c r="U8" s="4">
        <v>10000</v>
      </c>
    </row>
    <row r="9" spans="2:24" ht="15.75" thickBot="1" x14ac:dyDescent="0.3">
      <c r="B9" s="15" t="s">
        <v>26</v>
      </c>
      <c r="C9" s="16" t="s">
        <v>27</v>
      </c>
      <c r="D9" s="17" t="s">
        <v>48</v>
      </c>
      <c r="E9" s="18" t="s">
        <v>3</v>
      </c>
      <c r="F9" s="18" t="s">
        <v>4</v>
      </c>
      <c r="G9" s="19" t="s">
        <v>5</v>
      </c>
      <c r="H9" s="20" t="s">
        <v>6</v>
      </c>
      <c r="I9" s="21" t="s">
        <v>7</v>
      </c>
      <c r="J9" s="22" t="s">
        <v>8</v>
      </c>
      <c r="M9" s="4" t="s">
        <v>32</v>
      </c>
      <c r="N9" s="4">
        <v>145833</v>
      </c>
      <c r="O9" s="5">
        <v>0.12</v>
      </c>
      <c r="P9" s="4">
        <v>12300</v>
      </c>
      <c r="R9" s="4" t="s">
        <v>32</v>
      </c>
      <c r="S9" s="4">
        <v>200000</v>
      </c>
      <c r="T9" s="6">
        <v>0.12</v>
      </c>
      <c r="U9" s="4">
        <v>18000</v>
      </c>
    </row>
    <row r="10" spans="2:24" x14ac:dyDescent="0.25">
      <c r="B10" s="23" t="str">
        <f>LEFT($E$3,4)</f>
        <v>2018</v>
      </c>
      <c r="C10" s="24" t="s">
        <v>9</v>
      </c>
      <c r="D10" s="49"/>
      <c r="E10" s="50"/>
      <c r="F10" s="50"/>
      <c r="G10" s="51"/>
      <c r="H10" s="52" t="str">
        <f>IF(AND(D10="",E10="",F10="",G10=""),"",SUM(D10:G10))</f>
        <v/>
      </c>
      <c r="I10" s="53" t="str">
        <f t="shared" ref="I10:I21" si="0">IF(OR($E$3="2016/2017",$E$3="2017/2018"),
IF(H10="","",(
IF(H10&gt;$N$10,(H10)*$O$10-$P$10,
IF(H10&gt;$N$9,(H10)*$O$9-$P$9,
IF(H10&gt;$N$8,(H10)*$O$8-$P$8,
IF(H10&gt;$N$7,(H10)*$O$7-$P$7,
IF(H10&lt;=$N$6,0,0)
)))))),
IF(H10="","",(
IF(H10&gt;$S$12,(H10)*$T$12-$U$12,
IF(H10&gt;$S$11,(H10)*$T$11-$U$11,
IF(H10&gt;$S$10,(H10)*$T$10-$U$10,
IF(H10&gt;$S$9,(H10)*$T$9-$U$9,
IF(H10&gt;$S$8,(H10)*$T$8-$U$8,
IF(H10&gt;$S$7,(H10)*$T$7-$U$7,
IF(H10&lt;=$S$6,0,0)
))))))))
)</f>
        <v/>
      </c>
      <c r="J10" s="54" t="str">
        <f>IF(OR($E$3="2016/2017",$E$3="2017/2018"),
IF(I10="","",
IF(I10&gt;$N$19,I10*$O$19,
IF(I10&gt;$N$18,I10*$O$18,
IF(I10&gt;$N$17,I10*$O$17,
IF(I10&gt;$N$16,I10*$O$16,
IF(I10&gt;$N$15,I10*$O$15,
K8*$O$14)
))))),
IF(I10="","",
IF(I10&gt;$S$21,I10*$T$21,
IF(I10&gt;$S$20,I10*$T$20,
IF(I10&gt;$S$19,I10*$T$19,
IF(I10&gt;$S$18,I10*$T$18,
IF(I10&gt;$S$17,I10*$T$17,
I10*$T$16)
)))))
)</f>
        <v/>
      </c>
      <c r="M10" s="4" t="s">
        <v>32</v>
      </c>
      <c r="N10" s="4">
        <v>187500</v>
      </c>
      <c r="O10" s="5">
        <v>0.16</v>
      </c>
      <c r="P10" s="4">
        <v>20000</v>
      </c>
      <c r="R10" s="4" t="s">
        <v>32</v>
      </c>
      <c r="S10" s="4">
        <v>250000</v>
      </c>
      <c r="T10" s="6">
        <v>0.16</v>
      </c>
      <c r="U10" s="4">
        <v>28000</v>
      </c>
    </row>
    <row r="11" spans="2:24" x14ac:dyDescent="0.25">
      <c r="B11" s="25" t="str">
        <f t="shared" ref="B11:B18" si="1">LEFT($E$3,4)</f>
        <v>2018</v>
      </c>
      <c r="C11" s="26" t="s">
        <v>10</v>
      </c>
      <c r="D11" s="49"/>
      <c r="E11" s="55"/>
      <c r="F11" s="55"/>
      <c r="G11" s="56"/>
      <c r="H11" s="52" t="str">
        <f t="shared" ref="H11:H21" si="2">IF(AND(D11="",E11="",F11="",G11=""),"",SUM(D11:G11))</f>
        <v/>
      </c>
      <c r="I11" s="53" t="str">
        <f t="shared" si="0"/>
        <v/>
      </c>
      <c r="J11" s="54" t="str">
        <f>IF(OR($E$3="2016/2017",$E$3="2017/2018"),
IF(I11="","",
IF(I11&gt;$N$19,I11*$O$19,
IF(I11&gt;$N$18,I11*$O$18,
IF(I11&gt;$N$17,I11*$O$17,
IF(I11&gt;$N$16,I11*$O$16,
IF(I11&gt;$N$15,I11*$O$15,
K9*$O$14)
))))),
IF(I11="","",
IF(I11&gt;$S$21,I11*$T$21,
IF(I11&gt;$S$20,I11*$T$20,
IF(I11&gt;$S$19,I11*$T$19,
IF(I11&gt;$S$18,I11*$T$18,
IF(I11&gt;$S$17,I11*$T$17,
I11*$T$16)
)))))
)</f>
        <v/>
      </c>
      <c r="R11" s="4" t="s">
        <v>32</v>
      </c>
      <c r="S11" s="7">
        <v>300000</v>
      </c>
      <c r="T11" s="6">
        <v>0.2</v>
      </c>
      <c r="U11" s="7">
        <v>40000</v>
      </c>
    </row>
    <row r="12" spans="2:24" x14ac:dyDescent="0.25">
      <c r="B12" s="25" t="str">
        <f t="shared" si="1"/>
        <v>2018</v>
      </c>
      <c r="C12" s="26" t="s">
        <v>11</v>
      </c>
      <c r="D12" s="49"/>
      <c r="E12" s="55"/>
      <c r="F12" s="55"/>
      <c r="G12" s="56"/>
      <c r="H12" s="52" t="str">
        <f t="shared" si="2"/>
        <v/>
      </c>
      <c r="I12" s="53" t="str">
        <f t="shared" si="0"/>
        <v/>
      </c>
      <c r="J12" s="54" t="str">
        <f>IF(OR($E$3="2016/2017",$E$3="2017/2018"),
IF(I12="","",
IF(I12&gt;$N$19,I12*$O$19,
IF(I12&gt;$N$18,I12*$O$18,
IF(I12&gt;$N$17,I12*$O$17,
IF(I12&gt;$N$16,I12*$O$16,
IF(I12&gt;$N$15,I12*$O$15,
K10*$O$14)
))))),
IF(I12="","",
IF(I12&gt;$S$21,I12*$T$21,
IF(I12&gt;$S$20,I12*$T$20,
IF(I12&gt;$S$19,I12*$T$19,
IF(I12&gt;$S$18,I12*$T$18,
IF(I12&gt;$S$17,I12*$T$17,
I12*$T$16)
)))))
)</f>
        <v/>
      </c>
      <c r="M12" s="82" t="s">
        <v>39</v>
      </c>
      <c r="N12" s="82"/>
      <c r="O12" s="82"/>
      <c r="P12" s="82"/>
      <c r="R12" s="4" t="s">
        <v>32</v>
      </c>
      <c r="S12" s="7">
        <v>350000</v>
      </c>
      <c r="T12" s="6">
        <v>0.24</v>
      </c>
      <c r="U12" s="7">
        <v>54000</v>
      </c>
    </row>
    <row r="13" spans="2:24" x14ac:dyDescent="0.25">
      <c r="B13" s="25" t="str">
        <f t="shared" si="1"/>
        <v>2018</v>
      </c>
      <c r="C13" s="26" t="s">
        <v>13</v>
      </c>
      <c r="D13" s="49"/>
      <c r="E13" s="55"/>
      <c r="F13" s="55"/>
      <c r="G13" s="56"/>
      <c r="H13" s="52" t="str">
        <f t="shared" si="2"/>
        <v/>
      </c>
      <c r="I13" s="53" t="str">
        <f t="shared" si="0"/>
        <v/>
      </c>
      <c r="J13" s="54" t="str">
        <f>IF(OR($E$3="2016/2017",$E$3="2017/2018"),
IF(I13="","",
IF(I13&gt;$N$19,I13*$O$19,
IF(I13&gt;$N$18,I13*$O$18,
IF(I13&gt;$N$17,I13*$O$17,
IF(I13&gt;$N$16,I13*$O$16,
IF(I13&gt;$N$15,I13*$O$15,
K12*$O$14)
))))),
IF(I13="","",
IF(I13&gt;$S$21,I13*$T$21,
IF(I13&gt;$S$20,I13*$T$20,
IF(I13&gt;$S$19,I13*$T$19,
IF(I13&gt;$S$18,I13*$T$18,
IF(I13&gt;$S$17,I13*$T$17,
I13*$T$16)
)))))
)</f>
        <v/>
      </c>
      <c r="M13" s="3" t="s">
        <v>34</v>
      </c>
      <c r="N13" s="3" t="s">
        <v>41</v>
      </c>
      <c r="O13" s="3" t="s">
        <v>35</v>
      </c>
      <c r="P13" s="3"/>
    </row>
    <row r="14" spans="2:24" x14ac:dyDescent="0.25">
      <c r="B14" s="25" t="str">
        <f t="shared" si="1"/>
        <v>2018</v>
      </c>
      <c r="C14" s="26" t="s">
        <v>14</v>
      </c>
      <c r="D14" s="49"/>
      <c r="E14" s="55"/>
      <c r="F14" s="55"/>
      <c r="G14" s="56"/>
      <c r="H14" s="52" t="str">
        <f t="shared" si="2"/>
        <v/>
      </c>
      <c r="I14" s="53" t="str">
        <f t="shared" si="0"/>
        <v/>
      </c>
      <c r="J14" s="54" t="str">
        <f>IF(OR($E$3="2016/2017",$E$3="2017/2018"),
IF(I14="","",
IF(I14&gt;$N$19,I14*$O$19,
IF(I14&gt;$N$18,I14*$O$18,
IF(I14&gt;$N$17,I14*$O$17,
IF(I14&gt;$N$16,I14*$O$16,
IF(I14&gt;$N$15,I14*$O$15,
K13*$O$14)
))))),
IF(I14="","",
IF(I14&gt;$S$21,I14*$T$21,
IF(I14&gt;$S$20,I14*$T$20,
IF(I14&gt;$S$19,I14*$T$19,
IF(I14&gt;$S$18,I14*$T$18,
IF(I14&gt;$S$17,I14*$T$17,
I14*$T$16)
)))))
)</f>
        <v/>
      </c>
      <c r="M14" s="4" t="s">
        <v>31</v>
      </c>
      <c r="N14" s="4">
        <v>1600</v>
      </c>
      <c r="O14" s="5">
        <v>4.2000000000000003E-2</v>
      </c>
      <c r="P14" s="4"/>
      <c r="R14" s="82" t="s">
        <v>40</v>
      </c>
      <c r="S14" s="82"/>
      <c r="T14" s="82"/>
      <c r="U14" s="82"/>
    </row>
    <row r="15" spans="2:24" x14ac:dyDescent="0.25">
      <c r="B15" s="25" t="str">
        <f t="shared" si="1"/>
        <v>2018</v>
      </c>
      <c r="C15" s="26" t="s">
        <v>15</v>
      </c>
      <c r="D15" s="49"/>
      <c r="E15" s="55"/>
      <c r="F15" s="55"/>
      <c r="G15" s="56"/>
      <c r="H15" s="52" t="str">
        <f t="shared" si="2"/>
        <v/>
      </c>
      <c r="I15" s="53" t="str">
        <f t="shared" si="0"/>
        <v/>
      </c>
      <c r="J15" s="54" t="str">
        <f>IF(OR($E$3="2016/2017",$E$3="2017/2018"),
IF(I15="","",
IF(I15&gt;$N$19,I15*$O$19,
IF(I15&gt;$N$18,I15*$O$18,
IF(I15&gt;$N$17,I15*$O$17,
IF(I15&gt;$N$16,I15*$O$16,
IF(I15&gt;$N$15,I15*$O$15,
K14*$O$14)
))))),
IF(I15="","",
IF(I15&gt;$S$21,I15*$T$21,
IF(I15&gt;$S$20,I15*$T$20,
IF(I15&gt;$S$19,I15*$T$19,
IF(I15&gt;$S$18,I15*$T$18,
IF(I15&gt;$S$17,I15*$T$17,
I15*$T$16)
)))))
)</f>
        <v/>
      </c>
      <c r="M15" s="4" t="s">
        <v>32</v>
      </c>
      <c r="N15" s="4">
        <v>1600</v>
      </c>
      <c r="O15" s="5">
        <v>8.6999999999999994E-2</v>
      </c>
      <c r="P15" s="4"/>
      <c r="R15" s="3" t="s">
        <v>34</v>
      </c>
      <c r="S15" s="3" t="s">
        <v>41</v>
      </c>
      <c r="T15" s="3" t="s">
        <v>35</v>
      </c>
      <c r="U15" s="3"/>
    </row>
    <row r="16" spans="2:24" x14ac:dyDescent="0.25">
      <c r="B16" s="25" t="str">
        <f t="shared" si="1"/>
        <v>2018</v>
      </c>
      <c r="C16" s="26" t="s">
        <v>17</v>
      </c>
      <c r="D16" s="49"/>
      <c r="E16" s="55"/>
      <c r="F16" s="55"/>
      <c r="G16" s="56"/>
      <c r="H16" s="52" t="str">
        <f t="shared" si="2"/>
        <v/>
      </c>
      <c r="I16" s="53" t="str">
        <f t="shared" si="0"/>
        <v/>
      </c>
      <c r="J16" s="54" t="str">
        <f>IF(OR($E$3="2016/2017",$E$3="2017/2018"),
IF(I16="","",
IF(I16&gt;$N$19,I16*$O$19,
IF(I16&gt;$N$18,I16*$O$18,
IF(I16&gt;$N$17,I16*$O$17,
IF(I16&gt;$N$16,I16*$O$16,
IF(I16&gt;$N$15,I16*$O$15,
K16*$O$14)
))))),
IF(I16="","",
IF(I16&gt;$S$21,I16*$T$21,
IF(I16&gt;$S$20,I16*$T$20,
IF(I16&gt;$S$19,I16*$T$19,
IF(I16&gt;$S$18,I16*$T$18,
IF(I16&gt;$S$17,I16*$T$17,
I16*$T$16)
)))))
)</f>
        <v/>
      </c>
      <c r="M16" s="4" t="s">
        <v>32</v>
      </c>
      <c r="N16" s="4">
        <v>4600</v>
      </c>
      <c r="O16" s="5">
        <v>0.13600000000000001</v>
      </c>
      <c r="P16" s="4"/>
      <c r="R16" s="4" t="s">
        <v>31</v>
      </c>
      <c r="S16" s="4">
        <v>2000</v>
      </c>
      <c r="T16" s="5">
        <v>4.1700000000000001E-2</v>
      </c>
      <c r="U16" s="4"/>
    </row>
    <row r="17" spans="2:21" x14ac:dyDescent="0.25">
      <c r="B17" s="25" t="str">
        <f t="shared" si="1"/>
        <v>2018</v>
      </c>
      <c r="C17" s="26" t="s">
        <v>18</v>
      </c>
      <c r="D17" s="49"/>
      <c r="E17" s="55"/>
      <c r="F17" s="55"/>
      <c r="G17" s="56"/>
      <c r="H17" s="52" t="str">
        <f t="shared" si="2"/>
        <v/>
      </c>
      <c r="I17" s="53" t="str">
        <f t="shared" si="0"/>
        <v/>
      </c>
      <c r="J17" s="54" t="str">
        <f>IF(OR($E$3="2016/2017",$E$3="2017/2018"),
IF(I17="","",
IF(I17&gt;$N$19,I17*$O$19,
IF(I17&gt;$N$18,I17*$O$18,
IF(I17&gt;$N$17,I17*$O$17,
IF(I17&gt;$N$16,I17*$O$16,
IF(I17&gt;$N$15,I17*$O$15,
K17*$O$14)
))))),
IF(I17="","",
IF(I17&gt;$S$21,I17*$T$21,
IF(I17&gt;$S$20,I17*$T$20,
IF(I17&gt;$S$19,I17*$T$19,
IF(I17&gt;$S$18,I17*$T$18,
IF(I17&gt;$S$17,I17*$T$17,
I17*$T$16)
)))))
)</f>
        <v/>
      </c>
      <c r="M17" s="4" t="s">
        <v>32</v>
      </c>
      <c r="N17" s="4">
        <v>8800</v>
      </c>
      <c r="O17" s="5">
        <v>0.19</v>
      </c>
      <c r="P17" s="4"/>
      <c r="R17" s="4" t="s">
        <v>32</v>
      </c>
      <c r="S17" s="4">
        <v>2000</v>
      </c>
      <c r="T17" s="5">
        <v>8.6999999999999994E-2</v>
      </c>
      <c r="U17" s="4"/>
    </row>
    <row r="18" spans="2:21" x14ac:dyDescent="0.25">
      <c r="B18" s="25" t="str">
        <f t="shared" si="1"/>
        <v>2018</v>
      </c>
      <c r="C18" s="26" t="s">
        <v>19</v>
      </c>
      <c r="D18" s="49"/>
      <c r="E18" s="55"/>
      <c r="F18" s="55"/>
      <c r="G18" s="56"/>
      <c r="H18" s="52" t="str">
        <f t="shared" si="2"/>
        <v/>
      </c>
      <c r="I18" s="53" t="str">
        <f t="shared" si="0"/>
        <v/>
      </c>
      <c r="J18" s="54" t="str">
        <f>IF(OR($E$3="2016/2017",$E$3="2017/2018"),
IF(I18="","",
IF(I18&gt;$N$19,I18*$O$19,
IF(I18&gt;$N$18,I18*$O$18,
IF(I18&gt;$N$17,I18*$O$17,
IF(I18&gt;$N$16,I18*$O$16,
IF(I18&gt;$N$15,I18*$O$15,
K18*$O$14)
))))),
IF(I18="","",
IF(I18&gt;$S$21,I18*$T$21,
IF(I18&gt;$S$20,I18*$T$20,
IF(I18&gt;$S$19,I18*$T$19,
IF(I18&gt;$S$18,I18*$T$18,
IF(I18&gt;$S$17,I18*$T$17,
I18*$T$16)
)))))
)</f>
        <v/>
      </c>
      <c r="M18" s="4" t="s">
        <v>32</v>
      </c>
      <c r="N18" s="4">
        <v>14000</v>
      </c>
      <c r="O18" s="5">
        <v>0.25</v>
      </c>
      <c r="P18" s="4"/>
      <c r="R18" s="4" t="s">
        <v>32</v>
      </c>
      <c r="S18" s="4">
        <v>6000</v>
      </c>
      <c r="T18" s="5">
        <v>0.13639999999999999</v>
      </c>
      <c r="U18" s="4"/>
    </row>
    <row r="19" spans="2:21" x14ac:dyDescent="0.25">
      <c r="B19" s="25" t="str">
        <f>RIGHT($E$3,4)</f>
        <v>2019</v>
      </c>
      <c r="C19" s="26" t="s">
        <v>21</v>
      </c>
      <c r="D19" s="49"/>
      <c r="E19" s="55"/>
      <c r="F19" s="55"/>
      <c r="G19" s="56"/>
      <c r="H19" s="52" t="str">
        <f t="shared" si="2"/>
        <v/>
      </c>
      <c r="I19" s="53" t="str">
        <f t="shared" si="0"/>
        <v/>
      </c>
      <c r="J19" s="54" t="str">
        <f>IF(OR($E$3="2016/2017",$E$3="2017/2018"),
IF(I19="","",
IF(I19&gt;$N$19,I19*$O$19,
IF(I19&gt;$N$18,I19*$O$18,
IF(I19&gt;$N$17,I19*$O$17,
IF(I19&gt;$N$16,I19*$O$16,
IF(I19&gt;$N$15,I19*$O$15,
K20*$O$14)
))))),
IF(I19="","",
IF(I19&gt;$S$21,I19*$T$21,
IF(I19&gt;$S$20,I19*$T$20,
IF(I19&gt;$S$19,I19*$T$19,
IF(I19&gt;$S$18,I19*$T$18,
IF(I19&gt;$S$17,I19*$T$17,
I19*$T$16)
)))))
)</f>
        <v/>
      </c>
      <c r="M19" s="4" t="s">
        <v>32</v>
      </c>
      <c r="N19" s="4">
        <v>26667</v>
      </c>
      <c r="O19" s="5">
        <v>0.316</v>
      </c>
      <c r="P19" s="4"/>
      <c r="R19" s="4" t="s">
        <v>32</v>
      </c>
      <c r="S19" s="4">
        <v>12000</v>
      </c>
      <c r="T19" s="5">
        <v>0.1905</v>
      </c>
      <c r="U19" s="4"/>
    </row>
    <row r="20" spans="2:21" x14ac:dyDescent="0.25">
      <c r="B20" s="25" t="str">
        <f t="shared" ref="B20:B21" si="3">RIGHT($E$3,4)</f>
        <v>2019</v>
      </c>
      <c r="C20" s="26" t="s">
        <v>22</v>
      </c>
      <c r="D20" s="49"/>
      <c r="E20" s="55"/>
      <c r="F20" s="55"/>
      <c r="G20" s="56"/>
      <c r="H20" s="52" t="str">
        <f t="shared" si="2"/>
        <v/>
      </c>
      <c r="I20" s="53" t="str">
        <f t="shared" si="0"/>
        <v/>
      </c>
      <c r="J20" s="54" t="str">
        <f>IF(OR($E$3="2016/2017",$E$3="2017/2018"),
IF(I20="","",
IF(I20&gt;$N$19,I20*$O$19,
IF(I20&gt;$N$18,I20*$O$18,
IF(I20&gt;$N$17,I20*$O$17,
IF(I20&gt;$N$16,I20*$O$16,
IF(I20&gt;$N$15,I20*$O$15,
K21*$O$14)
))))),
IF(I20="","",
IF(I20&gt;$S$21,I20*$T$21,
IF(I20&gt;$S$20,I20*$T$20,
IF(I20&gt;$S$19,I20*$T$19,
IF(I20&gt;$S$18,I20*$T$18,
IF(I20&gt;$S$17,I20*$T$17,
I20*$T$16)
)))))
)</f>
        <v/>
      </c>
      <c r="R20" s="4" t="s">
        <v>32</v>
      </c>
      <c r="S20" s="4">
        <v>20000</v>
      </c>
      <c r="T20" s="5">
        <v>0.25</v>
      </c>
      <c r="U20" s="4"/>
    </row>
    <row r="21" spans="2:21" ht="15.75" thickBot="1" x14ac:dyDescent="0.3">
      <c r="B21" s="25" t="str">
        <f t="shared" si="3"/>
        <v>2019</v>
      </c>
      <c r="C21" s="26" t="s">
        <v>23</v>
      </c>
      <c r="D21" s="49"/>
      <c r="E21" s="55"/>
      <c r="F21" s="55"/>
      <c r="G21" s="56"/>
      <c r="H21" s="52" t="str">
        <f t="shared" si="2"/>
        <v/>
      </c>
      <c r="I21" s="53" t="str">
        <f t="shared" si="0"/>
        <v/>
      </c>
      <c r="J21" s="54" t="str">
        <f>IF(OR($E$3="2016/2017",$E$3="2017/2018"),
IF(I21="","",
IF(I21&gt;$N$19,I21*$O$19,
IF(I21&gt;$N$18,I21*$O$18,
IF(I21&gt;$N$17,I21*$O$17,
IF(I21&gt;$N$16,I21*$O$16,
IF(I21&gt;$N$15,I21*$O$15,
K22*$O$14)
))))),
IF(I21="","",
IF(I21&gt;$S$21,I21*$T$21,
IF(I21&gt;$S$20,I21*$T$20,
IF(I21&gt;$S$19,I21*$T$19,
IF(I21&gt;$S$18,I21*$T$18,
IF(I21&gt;$S$17,I21*$T$17,
I21*$T$16)
)))))
)</f>
        <v/>
      </c>
      <c r="M21" s="82" t="s">
        <v>44</v>
      </c>
      <c r="N21" s="82"/>
      <c r="O21" s="82"/>
      <c r="P21" s="82"/>
      <c r="Q21" s="8"/>
      <c r="R21" s="9" t="s">
        <v>32</v>
      </c>
      <c r="S21" s="4">
        <v>30000</v>
      </c>
      <c r="T21" s="5">
        <v>0.31580000000000003</v>
      </c>
      <c r="U21" s="4"/>
    </row>
    <row r="22" spans="2:21" ht="15.75" thickBot="1" x14ac:dyDescent="0.3">
      <c r="B22" s="99" t="s">
        <v>43</v>
      </c>
      <c r="C22" s="100"/>
      <c r="D22" s="27">
        <f t="shared" ref="D22:J22" si="4">SUM(D10:D21)</f>
        <v>0</v>
      </c>
      <c r="E22" s="27">
        <f t="shared" si="4"/>
        <v>0</v>
      </c>
      <c r="F22" s="27">
        <f t="shared" si="4"/>
        <v>0</v>
      </c>
      <c r="G22" s="27">
        <f t="shared" si="4"/>
        <v>0</v>
      </c>
      <c r="H22" s="27">
        <f t="shared" si="4"/>
        <v>0</v>
      </c>
      <c r="I22" s="27">
        <f t="shared" si="4"/>
        <v>0</v>
      </c>
      <c r="J22" s="43">
        <f t="shared" si="4"/>
        <v>0</v>
      </c>
      <c r="M22" s="3" t="s">
        <v>34</v>
      </c>
      <c r="N22" s="3" t="s">
        <v>45</v>
      </c>
      <c r="O22" s="3" t="s">
        <v>35</v>
      </c>
      <c r="P22" s="3" t="s">
        <v>36</v>
      </c>
      <c r="Q22" s="8"/>
    </row>
    <row r="23" spans="2:21" x14ac:dyDescent="0.25">
      <c r="B23" s="42"/>
      <c r="C23" s="42"/>
      <c r="D23" s="28"/>
      <c r="E23" s="28"/>
      <c r="F23" s="28"/>
      <c r="G23" s="28"/>
      <c r="H23" s="28"/>
      <c r="I23" s="28"/>
      <c r="J23" s="28"/>
      <c r="M23" s="4" t="s">
        <v>31</v>
      </c>
      <c r="N23" s="4">
        <v>600000</v>
      </c>
      <c r="O23" s="5">
        <v>0</v>
      </c>
      <c r="P23" s="4"/>
      <c r="Q23" s="8"/>
      <c r="R23" s="82" t="s">
        <v>46</v>
      </c>
      <c r="S23" s="82"/>
      <c r="T23" s="82"/>
      <c r="U23" s="82"/>
    </row>
    <row r="24" spans="2:21" ht="21" thickBot="1" x14ac:dyDescent="0.35">
      <c r="B24" s="71" t="s">
        <v>66</v>
      </c>
      <c r="C24" s="71"/>
      <c r="D24" s="71"/>
      <c r="E24" s="71"/>
      <c r="F24" s="71"/>
      <c r="G24" s="71"/>
      <c r="H24" s="71"/>
      <c r="I24" s="71"/>
      <c r="J24" s="71"/>
      <c r="K24" s="71"/>
      <c r="M24" s="4" t="s">
        <v>32</v>
      </c>
      <c r="N24" s="4">
        <v>600000</v>
      </c>
      <c r="O24" s="5">
        <v>0.04</v>
      </c>
      <c r="P24" s="4"/>
      <c r="Q24" s="8"/>
      <c r="R24" s="3" t="s">
        <v>34</v>
      </c>
      <c r="S24" s="3" t="s">
        <v>45</v>
      </c>
      <c r="T24" s="3" t="s">
        <v>35</v>
      </c>
      <c r="U24" s="3" t="s">
        <v>36</v>
      </c>
    </row>
    <row r="25" spans="2:21" ht="15.75" customHeight="1" thickBot="1" x14ac:dyDescent="0.3">
      <c r="B25" s="78"/>
      <c r="C25" s="80"/>
      <c r="D25" s="17" t="s">
        <v>30</v>
      </c>
      <c r="E25" s="18" t="s">
        <v>3</v>
      </c>
      <c r="F25" s="18" t="s">
        <v>4</v>
      </c>
      <c r="G25" s="19" t="s">
        <v>5</v>
      </c>
      <c r="H25" s="20" t="s">
        <v>6</v>
      </c>
      <c r="I25" s="21" t="s">
        <v>7</v>
      </c>
      <c r="J25" s="22" t="s">
        <v>8</v>
      </c>
      <c r="M25" s="4" t="s">
        <v>32</v>
      </c>
      <c r="N25" s="4">
        <v>1100000</v>
      </c>
      <c r="O25" s="5">
        <v>0.08</v>
      </c>
      <c r="P25" s="4"/>
      <c r="Q25" s="8"/>
      <c r="R25" s="4" t="s">
        <v>31</v>
      </c>
      <c r="S25" s="4">
        <v>100000</v>
      </c>
      <c r="T25" s="5">
        <v>0</v>
      </c>
      <c r="U25" s="4"/>
    </row>
    <row r="26" spans="2:21" ht="15.75" thickBot="1" x14ac:dyDescent="0.3">
      <c r="B26" s="69" t="s">
        <v>65</v>
      </c>
      <c r="C26" s="70"/>
      <c r="D26" s="57"/>
      <c r="E26" s="57"/>
      <c r="F26" s="57"/>
      <c r="G26" s="57"/>
      <c r="H26" s="60" t="str">
        <f t="shared" ref="H26" si="5">IF(AND(D26="",E26="",F26="",G26=""),"",SUM(D26:G26))</f>
        <v/>
      </c>
      <c r="I26" s="58" t="str">
        <f>IF(H26="","",
IF(H26&gt;4200000,(H26)*24%-648000,
IF(H26&gt;3600000,(H26)*20%-480000,
IF(H26&gt;3000000,(H26)*16%-336000,
IF(H26&gt;2400000,(H26)*12%-216000,
IF(H26&gt;1800000,(H26)*8%-120000,
IF(H26&gt;1200000,(H26)*4%-48000,
IF(H26&lt;=1200000,0,0))))))))</f>
        <v/>
      </c>
      <c r="J26" s="59" t="str">
        <f>IF(I26="","",IF(I26&gt;30000,I26*31.58%,IF(I26&gt;20000,I26*25%,IF(I26&gt;12000,I26*19.05%,IF(I26&gt;6000,I26*13.64%,IF(I26&gt;2000,I26*8.7%,I26*4.17%))))))</f>
        <v/>
      </c>
      <c r="M26" s="4" t="s">
        <v>32</v>
      </c>
      <c r="N26" s="4">
        <v>1600000</v>
      </c>
      <c r="O26" s="5">
        <v>0.12</v>
      </c>
      <c r="P26" s="4"/>
      <c r="Q26" s="8"/>
      <c r="R26" s="4" t="s">
        <v>32</v>
      </c>
      <c r="S26" s="4">
        <v>100000</v>
      </c>
      <c r="T26" s="5">
        <v>0.04</v>
      </c>
      <c r="U26" s="4">
        <v>4000</v>
      </c>
    </row>
    <row r="27" spans="2:21" x14ac:dyDescent="0.25">
      <c r="B27" s="40"/>
      <c r="C27" s="40"/>
      <c r="D27" s="28"/>
      <c r="E27" s="28"/>
      <c r="F27" s="28"/>
      <c r="G27" s="28"/>
      <c r="H27" s="29"/>
      <c r="I27" s="29"/>
      <c r="J27" s="29"/>
      <c r="M27" s="4" t="s">
        <v>32</v>
      </c>
      <c r="N27" s="4">
        <v>2100000</v>
      </c>
      <c r="O27" s="5">
        <v>0.16</v>
      </c>
      <c r="P27" s="4"/>
      <c r="Q27" s="8"/>
      <c r="R27" s="4" t="s">
        <v>32</v>
      </c>
      <c r="S27" s="4">
        <v>150000</v>
      </c>
      <c r="T27" s="5">
        <v>0.08</v>
      </c>
      <c r="U27" s="4">
        <v>10000</v>
      </c>
    </row>
    <row r="28" spans="2:21" ht="20.25" x14ac:dyDescent="0.3">
      <c r="B28" s="71" t="s">
        <v>67</v>
      </c>
      <c r="C28" s="71"/>
      <c r="D28" s="71"/>
      <c r="E28" s="71"/>
      <c r="F28" s="71"/>
      <c r="G28" s="71"/>
      <c r="H28" s="71"/>
      <c r="I28" s="71"/>
      <c r="J28" s="71"/>
      <c r="K28" s="71"/>
      <c r="M28" s="4" t="s">
        <v>32</v>
      </c>
      <c r="N28" s="4">
        <v>2600000</v>
      </c>
      <c r="O28" s="5">
        <v>0.2</v>
      </c>
      <c r="P28" s="4"/>
      <c r="R28" s="4" t="s">
        <v>32</v>
      </c>
      <c r="S28" s="4">
        <v>200000</v>
      </c>
      <c r="T28" s="5">
        <v>0.12</v>
      </c>
      <c r="U28" s="4">
        <v>18000</v>
      </c>
    </row>
    <row r="29" spans="2:21" ht="15.75" thickBot="1" x14ac:dyDescent="0.3">
      <c r="B29" s="101" t="s">
        <v>62</v>
      </c>
      <c r="C29" s="101"/>
      <c r="D29" s="101"/>
      <c r="E29" s="101"/>
      <c r="F29" s="101"/>
      <c r="G29" s="101"/>
      <c r="M29" s="7" t="s">
        <v>32</v>
      </c>
      <c r="N29" s="7">
        <v>3600000</v>
      </c>
      <c r="O29" s="10">
        <v>0.24</v>
      </c>
      <c r="P29" s="7"/>
      <c r="R29" s="4" t="s">
        <v>32</v>
      </c>
      <c r="S29" s="4">
        <v>250000</v>
      </c>
      <c r="T29" s="5">
        <v>0.16</v>
      </c>
      <c r="U29" s="4">
        <v>28000</v>
      </c>
    </row>
    <row r="30" spans="2:21" ht="15.75" thickBot="1" x14ac:dyDescent="0.3">
      <c r="B30" s="94" t="s">
        <v>49</v>
      </c>
      <c r="C30" s="95"/>
      <c r="D30" s="78" t="s">
        <v>52</v>
      </c>
      <c r="E30" s="79"/>
      <c r="F30" s="79"/>
      <c r="G30" s="80"/>
      <c r="R30" s="4" t="s">
        <v>32</v>
      </c>
      <c r="S30" s="4">
        <v>300000</v>
      </c>
      <c r="T30" s="5">
        <v>0.2</v>
      </c>
      <c r="U30" s="4">
        <v>40000</v>
      </c>
    </row>
    <row r="31" spans="2:21" ht="15.75" thickBot="1" x14ac:dyDescent="0.3">
      <c r="B31" s="96"/>
      <c r="C31" s="97"/>
      <c r="D31" s="30" t="s">
        <v>47</v>
      </c>
      <c r="E31" s="31">
        <f>IF(H22="","",H22)</f>
        <v>0</v>
      </c>
      <c r="F31" s="32" t="s">
        <v>50</v>
      </c>
      <c r="G31" s="33" t="s">
        <v>53</v>
      </c>
      <c r="H31" s="34" t="s">
        <v>42</v>
      </c>
      <c r="I31" s="35" t="s">
        <v>61</v>
      </c>
      <c r="R31" s="7" t="s">
        <v>32</v>
      </c>
      <c r="S31" s="7">
        <v>350000</v>
      </c>
      <c r="T31" s="6">
        <v>0.24</v>
      </c>
      <c r="U31" s="7">
        <v>54000</v>
      </c>
    </row>
    <row r="32" spans="2:21" x14ac:dyDescent="0.25">
      <c r="B32" s="67"/>
      <c r="C32" s="68"/>
      <c r="D32" s="36" t="s">
        <v>12</v>
      </c>
      <c r="E32" s="61"/>
      <c r="F32" s="62" t="str">
        <f t="shared" ref="F32:F37" si="6">IF(OR(B32="",E32=""),"",
(IF(MONTH(B32)=1, $H$10+$H$11+$H$12+$H$13+$H$14+$H$15+$H$16+$H$17+$H$18+$H$19,
IF(MONTH(B32)=2, $H$10+$H$11+$H$12+$H$13+$H$14+$H$15+$H$16+$H$17+$H$18+$H$19+$H$20,
IF(MONTH(B32)=3, $H$10+$H$11+$H$12+$H$13+$H$14+$H$15+$H$16+$H$17+$H$18+$H$19+$H$20+$H$21,
IF(MONTH(B32)=4, $H$10,
IF(MONTH(B32)=5, $H$10+$H$11,
IF(MONTH(B32)=6, $H$10+$H$11+$H$12,
IF(MONTH(B32)=7, $H$10+$H$11+$H$12+$H$13,
IF(MONTH(B32)=8, $H$10+$H$11+$H$12+$H$13+$H$14,
IF(MONTH(B32)=9, $H$10+$H$11+$H$12+$H$13+$H$14+$H$15,
IF(MONTH(B32)=10,$H$10+$H$11+$H$12+$H$13+$H$14+$H$15+$H$16,
IF(MONTH(B32)=11,$H$10+$H$11+$H$12+$H$13+$H$14+$H$15+$H$16+$H$17,
IF(MONTH(B32)=12,$H$10+$H$11+$H$12+$H$13+$H$14+$H$15+$H$16+$H$17+$H$18,
)))))))))))))
/
(IF(MONTH(B32)=1,10,
IF(MONTH(B32)=2,11,
IF(MONTH(B32)=3,12,
IF(MONTH(B32)=4,1,
IF(MONTH(B32)=5,2,
IF(MONTH(B32)=6,3,
IF(MONTH(B32)=7,4,
IF(MONTH(B32)=8,5,
IF(MONTH(B32)=9,6,
IF(MONTH(B32)=10,7,
IF(MONTH(B32)=11,8,
IF(MONTH(B32)=12,9,
)))))))))))))
)</f>
        <v/>
      </c>
      <c r="G32" s="63" t="str">
        <f>IF($E$3="2016/2017",
IF(F32="","",(
IF(F32&gt;$N$10,(F32)*$O$10-$P$10,
IF(F32&gt;$N$9,(F32)*$O$9-$P$9,
IF(F32&gt;$N$8,(F32)*$O$8-$P$8,
IF(F32&gt;$N$7,(F32)*$O$7-$P$7,
IF(F32&lt;=$N$6,0,0)
)))))),
IF(F32="","",(
IF(F32&gt;$S$12,(F32)*$T$12-$U$12,
IF(F32&gt;$S$11,(F32)*$T$11-$U$11,
IF(F32&gt;$S$10,(F32)*$T$10-$U$10,
IF(F32&gt;$S$9,(F32)*$T$9-$U$9,
IF(F32&gt;$S$8,(F32)*$T$8-$U$8,
IF(F32&gt;$S$7,(F32)*$T$7-$U$7,
IF(F32&lt;=$S$6,0,0)
))))))))
)</f>
        <v/>
      </c>
      <c r="H32" s="64" t="str">
        <f>IF(OR($E$3="2016/2017",$E$3="2017/2018"),
IF(OR($E$31="",$E$32="",$F$32=""),"",
IF(((($F$32*12)+$E$32)/12)&gt;$N$29,(((((($F$32*12)+$E$32)/12)*$O$29)-$P$29)*12)-($G$32*12),
IF(((($F$32*12)+$E$32)/12)&gt;$N$28,(((((($F$32*12)+$E$32)/12)*$O$28)-$P$28)*12)-($G$32*12),
IF(((($F$32*12)+$E$32)/12)&gt;$N$27,(((((($F$32*12)+$E$32)/12)*$O$27)-$P$27)*12)-($G$32*12),
IF(((($F$32*12)+$E$32)/12)&gt;$N$26,(((((($F$32*12)+$E$32)/12)*$O$26)-$P$26)*12)-($G$32*12),
IF(((($F$32*12)+$E$32)/12)&gt;$N$25,(((((($F$32*12)+$E$32)/12)*$O$25)-$P$25)*12)-($G$32*12),
IF(((($F$32*12)+$E$32)/12)&gt;$N$24,(((((($F$32*12)+$E$32)/12)*$O$24)-$P$24)*12)-($G$32*12),
0)
)))))),
IF(OR($E$31="",$E$32="",$F$32=""),"",
IF(((($F$32*12)+$E$32)/12)&gt;$S$31,(((((($F$32*12)+$E$32)/12)*$T$31)-$U$31)*12)-($G$32*12),
IF(((($F$32*12)+$E$32)/12)&gt;$S$30,(((((($F$32*12)+$E$32)/12)*$T$30)-$U$30)*12)-($G$32*12),
IF(((($F$32*12)+$E$32)/12)&gt;$S$29,(((((($F$32*12)+$E$32)/12)*$T$29)-$U$29)*12)-($G$32*12),
IF(((($F$32*12)+$E$32)/12)&gt;$S$28,(((((($F$32*12)+$E$32)/12)*$T$28)-$U$28)*12)-($G$32*12),
IF(((($F$32*12)+$E$32)/12)&gt;$S$27,(((((($F$32*12)+$E$32)/12)*$T$27)-$U$27)*12)-($G$32*12),
IF(((($F$32*12)+$E$32)/12)&gt;$S$26,(((((($F$32*12)+$E$32)/12)*$T$26)-$U$26)*12)-($G$32*12),
0)
))))))
)</f>
        <v/>
      </c>
      <c r="I32" s="73" t="str">
        <f xml:space="preserve">
IF(OR(AND($E$32 = "",$E$33&lt;&gt;""),AND($B$32 = "",$E$32&lt;&gt;"")),"Please fill in the Month and Bonus from Bonus 1 then Bonus 2. If the Bonus on top row is not filled in, the tax will not be calculated in the bottom row",
IF(OR(AND($E$33 = "",$E$34&lt;&gt;""),AND($B$33 = "",$E$33&lt;&gt;"")),"Please fill in the Month and Bonus from Bonus 2 then Bonus 3. If the Bonus on top row is not filled in, the tax will not be calculated in the bottom row",
IF(OR(AND($E$34 = "",$E$35&lt;&gt;""),AND($B$34 = "",$E$34&lt;&gt;"")),"Please fill in the Month and Bonus from Bonus 3 then Bonus 4. If the Bonus on top row is not filled in, the tax will not be calculated in the bottom row",
IF(OR(AND($E$35 = "",$E$36&lt;&gt;""),AND($B$35 = "",$E$35&lt;&gt;"")),"Please fill in the Month and Bonus from Bonus 4 then Bonus 5. If the Bonus on top row is not filled in, the tax will not be calculated in the bottom row",
IF(OR(AND($E$36 = "",$E$37&lt;&gt;""),AND($B$36 = "",$E$36&lt;&gt;"")),"Please fill in the Month and Bonus from Bonus 5 then Bonus 6. If the Bonus on top row is not filled in, the tax will not be calculated in the bottom row",
IF(OR(AND($E$37 = "",$E$38&lt;&gt;""),AND($B$37 = "",$E$37&lt;&gt;"")),"Please fill in the Month and Bonus from Bonus 6 then Bonus 7. If the Bonus on top row is not filled in, the tax will not be calculated in the bottom row",
IF(OR(AND($E$38 = "",$E$39&lt;&gt;""),AND($B$38 = "",$E$38&lt;&gt;"")),"Please fill in the Month and Bonus from Bonus 7 then Bonus 8. If the Bonus on top row is not filled in, the tax will not be calculated in the bottom row",
IF(OR(AND($E$39 = "",$E$40&lt;&gt;""),AND($B$39 = "",$E$39&lt;&gt;"")),"Please fill in the Month and Bonus from Bonus 8 then Bonus 9. If the Bonus on top row is not filled in, the tax will not be calculated in the bottom row",
IF(OR(AND($E$40 = "",$E$41&lt;&gt;""),AND($B$40 = "",$E$40&lt;&gt;"")),"Please fill in the Month and Bonus from Bonus 9 then Bonus 10. If the Bonus on top row is not filled in, the tax will not be calculated in the bottom row",
IF(OR(AND($E$41 = "",$E$42&lt;&gt;""),AND($B$41 = "",$E$41&lt;&gt;"")),"Please fill in the Month and Bonus from Bonus 10 then Bonus 11. If the Bonus on top row is not filled in, the tax will not be calculated in the bottom row",
IF(OR(AND($E$42 = "",$E$43&lt;&gt;""),AND($B$42 = "",$E$42&lt;&gt;"")),"Please fill in the Month and Bonus from Bonus 11 then Bonus 12. If the Bonus on top row is not filled in, the tax will not be calculated in the bottom row",
"")))))))))))</f>
        <v/>
      </c>
      <c r="R32" s="11"/>
      <c r="S32" s="11"/>
      <c r="T32" s="12"/>
      <c r="U32" s="11"/>
    </row>
    <row r="33" spans="2:21" x14ac:dyDescent="0.25">
      <c r="B33" s="67"/>
      <c r="C33" s="68"/>
      <c r="D33" s="36" t="s">
        <v>16</v>
      </c>
      <c r="E33" s="61"/>
      <c r="F33" s="62" t="str">
        <f t="shared" si="6"/>
        <v/>
      </c>
      <c r="G33" s="63" t="str">
        <f t="shared" ref="G33:G43" si="7">IF(OR($E$3="2016/2017",$E$3="2017/2018"),
IF(F33="","",(
IF(F33&gt;$N$10,(F33)*$O$10-$P$10,
IF(F33&gt;$N$9,(F33)*$O$9-$P$9,
IF(F33&gt;$N$8,(F33)*$O$8-$P$8,
IF(F33&gt;$N$7,(F33)*$O$7-$P$7,
IF(F33&lt;=$N$6,0,0)
)))))),
IF(F33="","",(
IF(F33&gt;$S$12,(F33)*$T$12-$U$12,
IF(F33&gt;$S$11,(F33)*$T$11-$U$11,
IF(F33&gt;$S$10,(F33)*$T$10-$U$10,
IF(F33&gt;$S$9,(F33)*$T$9-$U$9,
IF(F33&gt;$S$8,(F33)*$T$8-$U$8,
IF(F33&gt;$S$7,(F33)*$T$7-$U$7,
IF(F33&lt;=$S$6,0,0)
))))))))
)</f>
        <v/>
      </c>
      <c r="H33" s="65" t="str">
        <f>IF(OR($E$3="2016/2017",$E$3="2017/2018"),
IF(OR($E$31="",$E$32="",$E$33="",$F$33=""),"",
IF(((($F$33*12)+$E$32+$E$33)/12)&gt;$N$29,(((((($F$33*12)+$E$32+$E$33)/12)*$O$29)-$P$29)*12)-($G$33*12)-$H$32,
IF(((($F$33*12)+$E$32+$E$33)/12)&gt;$N$28,(((((($F$33*12)+$E$32+$E$33)/12)*$O$28)-$P$28)*12)-($G$33*12)-$H$32,
IF(((($F$33*12)+$E$32+$E$33)/12)&gt;$N$27,(((((($F$33*12)+$E$32+$E$33)/12)*$O$27)-$P$27)*12)-($G$33*12)-$H$32,
IF(((($F$33*12)+$E$32+$E$33)/12)&gt;$N$26,(((((($F$33*12)+$E$32+$E$33)/12)*$O$26)-$P$26)*12)-($G$33*12)-$H$32,
IF(((($F$33*12)+$E$32+$E$33)/12)&gt;$N$25,(((((($F$33*12)+$E$32+$E$33)/12)*$O$25)-$P$25)*12)-($G$33*12)-$H$32,
IF(((($F$33*12)+$E$32+$E$33)/12)&gt;$N$24,(((((($F$33*12)+$E$32+$E$33)/12)*$O$24)-$P$24)*12)-($G$33*12)-$H$32,
0)
)))))),
IF(OR($E$31="",$E$32="",$E$33="",$F$33=""),"",
IF(((($F$33*12)+$E$32+$E$33)/12)&gt;$S$31,(((((($F$33*12)+$E$32+$E$33)/12)*$T$31)-$U$31)*12)-($G$33*12)-$H$32,
IF(((($F$33*12)+$E$32+$E$33)/12)&gt;$S$30,(((((($F$33*12)+$E$32+$E$33)/12)*$T$30)-$U$30)*12)-($G$33*12)-$H$32,
IF(((($F$33*12)+$E$32+$E$33)/12)&gt;$S$29,(((((($F$33*12)+$E$32+$E$33)/12)*$T$29)-$U$29)*12)-($G$33*12)-$H$32,
IF(((($F$33*12)+$E$32+$E$33)/12)&gt;$S$28,(((((($F$33*12)+$E$32+$E$33)/12)*$T$28)-$U$28)*12)-($G$33*12)-$H$32,
IF(((($F$33*12)+$E$32+$E$33)/12)&gt;$S$27,(((((($F$33*12)+$E$32+$E$33)/12)*$T$27)-$U$27)*12)-($G$33*12)-$H$32,
IF(((($F$33*12)+$E$32+$E$33)/12)&gt;$S$26,(((((($F$33*12)+$E$32+$E$33)/12)*$T$26)-$U$26)*12)-($G$33*12)-$H$32,
0)
))))))
)</f>
        <v/>
      </c>
      <c r="I33" s="74"/>
      <c r="R33" s="11"/>
      <c r="S33" s="11"/>
      <c r="T33" s="12"/>
      <c r="U33" s="11"/>
    </row>
    <row r="34" spans="2:21" x14ac:dyDescent="0.25">
      <c r="B34" s="67"/>
      <c r="C34" s="68"/>
      <c r="D34" s="36" t="s">
        <v>20</v>
      </c>
      <c r="E34" s="61"/>
      <c r="F34" s="62" t="str">
        <f t="shared" si="6"/>
        <v/>
      </c>
      <c r="G34" s="63" t="str">
        <f t="shared" si="7"/>
        <v/>
      </c>
      <c r="H34" s="65" t="str">
        <f>IF(OR($E$3="2016/2017",$E$3="2017/2018"),
IF(OR($E$31="",$E$32="",$E$33="",$E$34="",$F$34=""),"",
IF(((($F$34*12)+$E$32+$E$33+$E$34)/12)&gt;$N$29,(((((($F$34*12)+$E$32+$E$33+$E$34)/12)*$O$29)-$P$29)*12)-($G$34*12)-$H$32-$H$33,
IF(((($F$34*12)+$E$32+$E$33+$E$34)/12)&gt;$N$28,(((((($F$34*12)+$E$32+$E$33+$E$34)/12)*$O$28)-$P$28)*12)-($G$34*12)-$H$32-$H$33,
IF(((($F$34*12)+$E$32+$E$33+$E$34)/12)&gt;$N$27,(((((($F$34*12)+$E$32+$E$33+$E$34)/12)*$O$27)-$P$27)*12)-($G$34*12)-$H$32-$H$33,
IF(((($F$34*12)+$E$32+$E$33+$E$34)/12)&gt;$N$26,(((((($F$34*12)+$E$32+$E$33+$E$34)/12)*$O$26)-$P$26)*12)-($G$34*12)-$H$32-$H$33,
IF(((($F$34*12)+$E$32+$E$33+$E$34)/12)&gt;$N$25,(((((($F$34*12)+$E$32+$E$33+$E$34)/12)*$O$25)-$P$25)*12)-($G$34*12)-$H$32-$H$33,
IF(((($F$34*12)+$E$32+$E$33+$E$34)/12)&gt;$N$24,(((((($F$34*12)+$E$32+$E$33+$E$34)/12)*$O$24)-$P$24)*12)-($G$34*12)-$H$32-$H$33,
0)
)))))),
IF(OR($E$31="",$E$32="",$E$33="",$E$34="",$F$34=""),"",
IF(((($F$34*12)+$E$32+$E$33+$E$34)/12)&gt;$S$31,(((((($F$34*12)+$E$32+$E$33+$E$34)/12)*$T$31)-$U$31)*12)-($G$34*12)-$H$32-$H$33,
IF(((($F$34*12)+$E$32+$E$33+$E$34)/12)&gt;$S$30,(((((($F$34*12)+$E$32+$E$33+$E$34)/12)*$T$30)-$U$30)*12)-($G$34*12)-$H$32-$H$33,
IF(((($F$34*12)+$E$32+$E$33+$E$34)/12)&gt;$S$29,(((((($F$34*12)+$E$32+$E$33+$E$34)/12)*$T$29)-$U$29)*12)-($G$34*12)-$H$32-$H$33,
IF(((($F$34*12)+$E$32+$E$33+$E$34)/12)&gt;$S$28,(((((($F$34*12)+$E$32+$E$33+$E$34)/12)*$T$28)-$U$28)*12)-($G$34*12)-$H$32-$H$33,
IF(((($F$34*12)+$E$32+$E$33+$E$34)/12)&gt;$S$27,(((((($F$34*12)+$E$32+$E$33+$E$34)/12)*$T$27)-$U$27)*12)-($G$34*12)-$H$32-$H$33,
IF(((($F$34*12)+$E$32+$E$33+$E$34)/12)&gt;$S$26,(((((($F$34*12)+$E$32+$E$33+$E$34)/12)*$T$26)-$U$26)*12)-($G$34*12)-$H$32-$H$33,
0)
))))))
)</f>
        <v/>
      </c>
      <c r="I34" s="74"/>
      <c r="R34" s="11"/>
      <c r="S34" s="11"/>
      <c r="T34" s="12"/>
      <c r="U34" s="11"/>
    </row>
    <row r="35" spans="2:21" x14ac:dyDescent="0.25">
      <c r="B35" s="67"/>
      <c r="C35" s="68"/>
      <c r="D35" s="36" t="s">
        <v>24</v>
      </c>
      <c r="E35" s="61"/>
      <c r="F35" s="62" t="str">
        <f t="shared" si="6"/>
        <v/>
      </c>
      <c r="G35" s="63" t="str">
        <f t="shared" si="7"/>
        <v/>
      </c>
      <c r="H35" s="65" t="str">
        <f>IF(OR($E$3="2016/2017",$E$3="2017/2018"),
IF(OR($E$31="",$E$32="",$E$33="",$E$34="",$E$35="",$F$35=""),"",
IF(((($F$35*12)+$E$32+$E$33+$E$34+$E$35)/12)&gt;$N$29,(((((($F$35*12)+$E$32+$E$33+$E$34+$E$35)/12)*$O$29)-$P$29)*12)-($G$35*12)-$H$32-$H$33-$H$34,
IF(((($F$35*12)+$E$32+$E$33+$E$34+$E$35)/12)&gt;$N$28,(((((($F$35*12)+$E$32+$E$33+$E$34+$E$35)/12)*$O$28)-$P$28)*12)-($G$35*12)-$H$32-$H$33-$H$34,
IF(((($F$35*12)+$E$32+$E$33+$E$34+$E$35)/12)&gt;$N$27,(((((($F$35*12)+$E$32+$E$33+$E$34+$E$35)/12)*$O$27)-$P$27)*12)-($G$35*12)-$H$32-$H$33-$H$34,
IF(((($F$35*12)+$E$32+$E$33+$E$34+$E$35)/12)&gt;$N$26,(((((($F$35*12)+$E$32+$E$33+$E$34+$E$35)/12)*$O$26)-$P$26)*12)-($G$35*12)-$H$32-$H$33-$H$34,
IF(((($F$35*12)+$E$32+$E$33+$E$34+$E$35)/12)&gt;$N$25,(((((($F$35*12)+$E$32+$E$33+$E$34+$E$35)/12)*$O$25)-$P$25)*12)-($G$35*12)-$H$32-$H$33-$H$34,
IF(((($F$35*12)+$E$32+$E$33+$E$34+$E$35)/12)&gt;$N$24,(((((($F$35*12)+$E$32+$E$33+$E$34+$E$35)/12)*$O$24)-$P$24)*12)-($G$35*12)-$H$32-$H$33-$H$34,
0)
)))))),
IF(OR($E$31="",$E$32="",$E$33="",$E$34="",$E$35="",$F$35=""),"",
IF(((($F$35*12)+$E$32+$E$33+$E$34+$E$35)/12)&gt;$S$31,(((((($F$35*12)+$E$32+$E$33+$E$34+$E$35)/12)*$T$31)-$U$31)*12)-($G$35*12)-$H$32-$H$33-$H$34,
IF(((($F$35*12)+$E$32+$E$33+$E$34+$E$35)/12)&gt;$S$30,(((((($F$35*12)+$E$32+$E$33+$E$34+$E$35)/12)*$T$30)-$U$30)*12)-($G$35*12)-$H$32-$H$33-$H$34,
IF(((($F$35*12)+$E$32+$E$33+$E$34+$E$35)/12)&gt;$S$29,(((((($F$35*12)+$E$32+$E$33+$E$34+$E$35)/12)*$T$29)-$U$29)*12)-($G$35*12)-$H$32-$H$33-$H$34,
IF(((($F$35*12)+$E$32+$E$33+$E$34+$E$35)/12)&gt;$S$28,(((((($F$35*12)+$E$32+$E$33+$E$34+$E$35)/12)*$T$28)-$U$28)*12)-($G$35*12)-$H$32-$H$33-$H$34,
IF(((($F$35*12)+$E$32+$E$33+$E$34+$E$35)/12)&gt;$S$27,(((((($F$35*12)+$E$32+$E$33+$E$34+$E$35)/12)*$T$27)-$U$27)*12)-($G$35*12)-$H$32-$H$33-$H$34,
IF(((($F$35*12)+$E$32+$E$33+$E$34+$E$35)/12)&gt;$S$26,(((((($F$35*12)+$E$32+$E$33+$E$34+$E$35)/12)*$T$26)-$U$26)*12)-($G$35*12)-$H$32-$H$33-$H$34,
0)
))))))
)</f>
        <v/>
      </c>
      <c r="I35" s="74"/>
      <c r="R35" s="11"/>
      <c r="S35" s="11"/>
      <c r="T35" s="12"/>
      <c r="U35" s="11"/>
    </row>
    <row r="36" spans="2:21" x14ac:dyDescent="0.25">
      <c r="B36" s="67"/>
      <c r="C36" s="68"/>
      <c r="D36" s="37" t="s">
        <v>25</v>
      </c>
      <c r="E36" s="61"/>
      <c r="F36" s="62" t="str">
        <f t="shared" si="6"/>
        <v/>
      </c>
      <c r="G36" s="63" t="str">
        <f t="shared" si="7"/>
        <v/>
      </c>
      <c r="H36" s="66" t="str">
        <f>IF(OR($E$3="2016/2017",$E$3="2017/2018"),
IF(OR($E$31="",$E$32="",$E$33="",$E$34="",$E$35="",$E$36="",$F$36=""),"",
IF(((($F$36*12)+$E$32+$E$33+$E$34+$E$35+$E$36)/12)&gt;$N$29,(((((($F$36*12)+$E$32+$E$33+$E$34+$E$35+$E$36)/12)*$O$29)-$P$29)*12)-($G$36*12)-$H$32-$H$33-$H$34-$H$35,
IF(((($F$36*12)+$E$32+$E$33+$E$34+$E$35+$E$36)/12)&gt;$N$28,(((((($F$36*12)+$E$32+$E$33+$E$34+$E$35+$E$36)/12)*$O$28)-$P$28)*12)-($G$36*12)-$H$32-$H$33-$H$34-$H$35,
IF(((($F$36*12)+$E$32+$E$33+$E$34+$E$35+$E$36)/12)&gt;$N$27,(((((($F$36*12)+$E$32+$E$33+$E$34+$E$35+$E$36)/12)*$O$27)-$P$27)*12)-($G$36*12)-$H$32-$H$33-$H$34-$H$35,
IF(((($F$36*12)+$E$32+$E$33+$E$34+$E$35+$E$36)/12)&gt;$N$26,(((((($F$36*12)+$E$32+$E$33+$E$34+$E$35+$E$36)/12)*$O$26)-$P$26)*12)-($G$36*12)-$H$32-$H$33-$H$34-$H$35,
IF(((($F$36*12)+$E$32+$E$33+$E$34+$E$35+$E$36)/12)&gt;$N$25,(((((($F$36*12)+$E$32+$E$33+$E$34+$E$35+$E$36)/12)*$O$25)-$P$25)*12)-($G$36*12)-$H$32-$H$33-$H$34-$H$35,
IF(((($F$36*12)+$E$32+$E$33+$E$34+$E$35+$E$36)/12)&gt;$N$24,(((((($F$36*12)+$E$32+$E$33+$E$34+$E$35+$E$36)/12)*$O$24)-$P$24)*12)-($G$36*12)-$H$32-$H$33-$H$34-$H$35,
0)
)))))),
IF(OR($E$31="",$E$32="",$E$33="",$E$34="",$E$35="",$E$36="",$F$36=""),"",
IF(((($F$36*12)+$E$32+$E$33+$E$34+$E$35+$E$36)/12)&gt;$S$31,(((((($F$36*12)+$E$32+$E$33+$E$34+$E$35+$E$36)/12)*$T$31)-$U$31)*12)-($G$36*12)-$H$32-$H$33-$H$34-$H$35,
IF(((($F$36*12)+$E$32+$E$33+$E$34+$E$35+$E$36)/12)&gt;$S$30,(((((($F$36*12)+$E$32+$E$33+$E$34+$E$35+$E$36)/12)*$T$30)-$U$30)*12)-($G$36*12)-$H$32-$H$33-$H$34-$H$35,
IF(((($F$36*12)+$E$32+$E$33+$E$34+$E$35+$E$36)/12)&gt;$S$29,(((((($F$36*12)+$E$32+$E$33+$E$34+$E$35+$E$36)/12)*$T$29)-$U$29)*12)-($G$36*12)-$H$32-$H$33-$H$34-$H$35,
IF(((($F$36*12)+$E$32+$E$33+$E$34+$E$35+$E$36)/12)&gt;$S$28,(((((($F$36*12)+$E$32+$E$33+$E$34+$E$35+$E$36)/12)*$T$28)-$U$28)*12)-($G$36*12)-$H$32-$H$33-$H$34-$H$35,
IF(((($F$36*12)+$E$32+$E$33+$E$34+$E$35+$E$36)/12)&gt;$S$27,(((((($F$36*12)+$E$32+$E$33+$E$34+$E$35+$E$36)/12)*$T$27)-$U$27)*12)-($G$36*12)-$H$32-$H$33-$H$34-$H$35,
IF(((($F$36*12)+$E$32+$E$33+$E$34+$E$35+$E$36)/12)&gt;$S$26,(((((($F$36*12)+$E$32+$E$33+$E$34+$E$35+$E$36)/12)*$T$26)-$U$26)*12)-($G$36*12)-$H$32-$H$33-$H$34-$H$35,
0)
))))))
)</f>
        <v/>
      </c>
      <c r="I36" s="74"/>
      <c r="R36" s="11"/>
      <c r="S36" s="11"/>
      <c r="T36" s="12"/>
      <c r="U36" s="11"/>
    </row>
    <row r="37" spans="2:21" x14ac:dyDescent="0.25">
      <c r="B37" s="67"/>
      <c r="C37" s="68"/>
      <c r="D37" s="37" t="s">
        <v>54</v>
      </c>
      <c r="E37" s="61"/>
      <c r="F37" s="62" t="str">
        <f t="shared" si="6"/>
        <v/>
      </c>
      <c r="G37" s="63" t="str">
        <f t="shared" si="7"/>
        <v/>
      </c>
      <c r="H37" s="65" t="str">
        <f>IF(OR($E$3="2016/2017",$E$3="2017/2018"),
IF(OR($E$31="",$E$32="",$E$33="",$E$34="",$E$35="",$E$36="",$E$37="",$F$37=""),"",
IF(((($F$37*12)+$E$32+$E$33+$E$34+$E$35+$E$36+$E$37)/12)&gt;$N$29,(((((($F$37*12)+$E$32+$E$33+$E$34+$E$35+$E$36+$E$37)/12)*$O$29)-$P$29)*12)-($G$37*12)-$H$32-$H$33-$H$34-$H$35-$H$36,
IF(((($F$37*12)+$E$32+$E$33+$E$34+$E$35+$E$36+$E$37)/12)&gt;$N$28,(((((($F$37*12)+$E$32+$E$33+$E$34+$E$35+$E$36+$E$37)/12)*$O$28)-$P$28)*12)-($G$37*12)-$H$32-$H$33-$H$34-$H$35-$H$36,
IF(((($F$37*12)+$E$32+$E$33+$E$34+$E$35+$E$36+$E$37)/12)&gt;$N$27,(((((($F$37*12)+$E$32+$E$33+$E$34+$E$35+$E$36+$E$37)/12)*$O$27)-$P$27)*12)-($G$37*12)-$H$32-$H$33-$H$34-$H$35-$H$36,
IF(((($F$37*12)+$E$32+$E$33+$E$34+$E$35+$E$36+$E$37)/12)&gt;$N$26,(((((($F$37*12)+$E$32+$E$33+$E$34+$E$35+$E$36+$E$37)/12)*$O$26)-$P$26)*12)-($G$37*12)-$H$32-$H$33-$H$34-$H$35-$H$36,
IF(((($F$37*12)+$E$32+$E$33+$E$34+$E$35+$E$36+$E$37)/12)&gt;$N$25,(((((($F$37*12)+$E$32+$E$33+$E$34+$E$35+$E$36+$E$37)/12)*$O$25)-$P$25)*12)-($G$37*12)-$H$32-$H$33-$H$34-$H$35-$H$36,
IF(((($F$37*12)+$E$32+$E$33+$E$34+$E$35+$E$36+$E$37)/12)&gt;$N$24,(((((($F$37*12)+$E$32+$E$33+$E$34+$E$35+$E$36+$E$37)/12)*$O$24)-$P$24)*12)-($G$37*12)-$H$32-$H$33-$H$34-$H$35-$H$36,
0)
)))))),
IF(OR($E$31="",$E$32="",$E$33="",$E$34="",$E$35="",$E$36="",$E$37="",$F$37=""),"",
IF(((($F$37*12)+$E$32+$E$33+$E$34+$E$35+$E$36+$E$37)/12)&gt;$S$31,(((((($F$37*12)+$E$32+$E$33+$E$34+$E$35+$E$36+$E$37)/12)*$T$31)-$U$31)*12)-($G$37*12)-$H$32-$H$33-$H$34-$H$35-$H$36,
IF(((($F$37*12)+$E$32+$E$33+$E$34+$E$35+$E$36+$E$37)/12)&gt;$S$30,(((((($F$37*12)+$E$32+$E$33+$E$34+$E$35+$E$36+$E$37)/12)*$T$30)-$U$30)*12)-($G$37*12)-$H$32-$H$33-$H$34-$H$35-$H$36,
IF(((($F$37*12)+$E$32+$E$33+$E$34+$E$35+$E$36+$E$37)/12)&gt;$S$29,(((((($F$37*12)+$E$32+$E$33+$E$34+$E$35+$E$36+$E$37)/12)*$T$29)-$U$29)*12)-($G$37*12)-$H$32-$H$33-$H$34-$H$35-$H$36,
IF(((($F$37*12)+$E$32+$E$33+$E$34+$E$35+$E$36+$E$37)/12)&gt;$S$28,(((((($F$37*12)+$E$32+$E$33+$E$34+$E$35+$E$36+$E$37)/12)*$T$28)-$U$28)*12)-($G$37*12)-$H$32-$H$33-$H$34-$H$35-$H$36,
IF(((($F$37*12)+$E$32+$E$33+$E$34+$E$35+$E$36+$E$37)/12)&gt;$S$27,(((((($F$37*12)+$E$32+$E$33+$E$34+$E$35+$E$36+$E$37)/12)*$T$27)-$U$27)*12)-($G$37*12)-$H$32-$H$33-$H$34-$H$35-$H$36,
IF(((($F$37*12)+$E$32+$E$33+$E$34+$E$35+$E$36+$E$37)/12)&gt;$S$26,(((((($F$37*12)+$E$32+$E$33+$E$34+$E$35+$E$36+$E$37)/12)*$T$26)-$U$26)*12)-($G$37*12)-$H$32-$H$33-$H$34-$H$35-$H$36,
0)
))))))
)</f>
        <v/>
      </c>
      <c r="I37" s="74"/>
      <c r="R37" s="11"/>
      <c r="S37" s="11"/>
      <c r="T37" s="12"/>
      <c r="U37" s="11"/>
    </row>
    <row r="38" spans="2:21" x14ac:dyDescent="0.25">
      <c r="B38" s="67"/>
      <c r="C38" s="68"/>
      <c r="D38" s="37" t="s">
        <v>55</v>
      </c>
      <c r="E38" s="61"/>
      <c r="F38" s="62" t="str">
        <f t="shared" ref="F38:F43" si="8">IF(OR(B38="",E38=""),"",
(IF(MONTH(B38)=1, $H$10+$H$11+$H$12+$H$13+$H$14+$H$15+$H$16+$H$17+$H$18+$H$19,
IF(MONTH(B38)=2, $H$10+$H$11+$H$12+$H$13+$H$14+$H$15+$H$16+$H$17+$H$18+$H$19+$H$20,
IF(MONTH(B38)=3, $H$10+$H$11+$H$12+$H$13+$H$14+$H$15+$H$16+$H$17+$H$18+$H$19+$H$20+$H$21,
IF(MONTH(B38)=4, $H$10,
IF(MONTH(B38)=5, $H$10+$H$11,
IF(MONTH(B38)=6, $H$10+$H$11+$H$12,
IF(MONTH(B38)=7, $H$10+$H$11+$H$12+$H$13,
IF(MONTH(B38)=8, $H$10+$H$11+$H$12+$H$13+$H$14,
IF(MONTH(B38)=9, $H$10+$H$11+$H$12+$H$13+$H$14+$H$15,
IF(MONTH(B38)=10,$H$10+$H$11+$H$12+$H$13+$H$14+$H$15+$H$16,
IF(MONTH(B38)=11,$H$10+$H$11+$H$12+$H$13+$H$14+$H$15+$H$16+$H$17,
IF(MONTH(B38)=12,$H$10+$H$11+$H$12+$H$13+$H$14+$H$15+$H$16+$H$17+$H$18,
)))))))))))))
/
(IF(MONTH(B38)=1,10,
IF(MONTH(B38)=2,11,
IF(MONTH(B38)=3,12,
IF(MONTH(B38)=4,1,
IF(MONTH(B38)=5,2,
IF(MONTH(B38)=6,3,
IF(MONTH(B38)=7,4,
IF(MONTH(B38)=8,5,
IF(MONTH(B38)=9,6,
IF(MONTH(B38)=10,7,
IF(MONTH(B38)=11,8,
IF(MONTH(B38)=12,9,
)))))))))))))
)</f>
        <v/>
      </c>
      <c r="G38" s="63" t="str">
        <f t="shared" si="7"/>
        <v/>
      </c>
      <c r="H38" s="65" t="str">
        <f>IF(OR($E$3="2016/2017",$E$3="2017/2018"),
IF(OR($E$31="",$E$32="",$E$33="",$E$34="",$E$35="",$E$36="",$E$37="",$E$38="",$F$38=""),"",
IF(((($F$38*12)+$E$32+$E$33+$E$34+$E$35+$E$36+$E$37+$E$38)/12)&gt;$N$29,(((((($F$38*12)+$E$32+$E$33+$E$34+$E$35+$E$36+$E$37+$E$38)/12)*$O$29)-$P$29)*12)-($G$38*12)-$H$32-$H$33-$H$34-$H$35-$H$36-$H$37,
IF(((($F$38*12)+$E$32+$E$33+$E$34+$E$35+$E$36+$E$37+$E$38)/12)&gt;$N$28,(((((($F$38*12)+$E$32+$E$33+$E$34+$E$35+$E$36+$E$37+$E$38)/12)*$O$28)-$P$28)*12)-($G$38*12)-$H$32-$H$33-$H$34-$H$35-$H$36-$H$37,
IF(((($F$38*12)+$E$32+$E$33+$E$34+$E$35+$E$36+$E$37+$E$38)/12)&gt;$N$27,(((((($F$38*12)+$E$32+$E$33+$E$34+$E$35+$E$36+$E$37+$E$38)/12)*$O$27)-$P$27)*12)-($G$38*12)-$H$32-$H$33-$H$34-$H$35-$H$36-$H$37,
IF(((($F$38*12)+$E$32+$E$33+$E$34+$E$35+$E$36+$E$37+$E$38)/12)&gt;$N$26,(((((($F$38*12)+$E$32+$E$33+$E$34+$E$35+$E$36+$E$37+$E$38)/12)*$O$26)-$P$26)*12)-($G$38*12)-$H$32-$H$33-$H$34-$H$35-$H$36-$H$37,
IF(((($F$38*12)+$E$32+$E$33+$E$34+$E$35+$E$36+$E$37+$E$38)/12)&gt;$N$25,(((((($F$38*12)+$E$32+$E$33+$E$34+$E$35+$E$36+$E$37+$E$38)/12)*$O$25)-$P$25)*12)-($G$38*12)-$H$32-$H$33-$H$34-$H$35-$H$36-$H$37,
IF(((($F$38*12)+$E$32+$E$33+$E$34+$E$35+$E$36+$E$37+$E$38)/12)&gt;$N$24,(((((($F$38*12)+$E$32+$E$33+$E$34+$E$35+$E$36+$E$37+$E$38)/12)*$O$24)-$P$24)*12)-($G$38*12)-$H$32-$H$33-$H$34-$H$35-$H$36-$H$37,
0)
)))))),
IF(OR($E$31="",$E$32="",$E$33="",$E$34="",$E$35="",$E$36="",$E$37="",$E$38="",$F$38=""),"",
IF(((($F$38*12)+$E$32+$E$33+$E$34+$E$35+$E$36+$E$37+$E$38)/12)&gt;$S$31,(((((($F$38*12)+$E$32+$E$33+$E$34+$E$35+$E$36+$E$37+$E$38)/12)*$T$31)-$U$31)*12)-($G$38*12)-$H$32-$H$33-$H$34-$H$35-$H$36-$H$37,
IF(((($F$38*12)+$E$32+$E$33+$E$34+$E$35+$E$36+$E$37+$E$38)/12)&gt;$S$30,(((((($F$38*12)+$E$32+$E$33+$E$34+$E$35+$E$36+$E$37+$E$38)/12)*$T$30)-$U$30)*12)-($G$38*12)-$H$32-$H$33-$H$34-$H$35-$H$36-$H$37,
IF(((($F$38*12)+$E$32+$E$33+$E$34+$E$35+$E$36+$E$37+$E$38)/12)&gt;$S$29,(((((($F$38*12)+$E$32+$E$33+$E$34+$E$35+$E$36+$E$37+$E$38)/12)*$T$29)-$U$29)*12)-($G$38*12)-$H$32-$H$33-$H$34-$H$35-$H$36-$H$37,
IF(((($F$38*12)+$E$32+$E$33+$E$34+$E$35+$E$36+$E$37+$E$38)/12)&gt;$S$28,(((((($F$38*12)+$E$32+$E$33+$E$34+$E$35+$E$36+$E$37+$E$38)/12)*$T$28)-$U$28)*12)-($G$38*12)-$H$32-$H$33-$H$34-$H$35-$H$36-$H$37,
IF(((($F$38*12)+$E$32+$E$33+$E$34+$E$35+$E$36+$E$37+$E$38)/12)&gt;$S$27,(((((($F$38*12)+$E$32+$E$33+$E$34+$E$35+$E$36+$E$37+$E$38)/12)*$T$27)-$U$27)*12)-($G$38*12)-$H$32-$H$33-$H$34-$H$35-$H$36-$H$37,
IF(((($F$38*12)+$E$32+$E$33+$E$34+$E$35+$E$36+$E$37+$E$38)/12)&gt;$S$26,(((((($F$38*12)+$E$32+$E$33+$E$34+$E$35+$E$36+$E$37+$E$38)/12)*$T$26)-$U$26)*12)-($G$38*12)-$H$32-$H$33-$H$34-$H$35-$H$36-$H$37,
0)
))))))
)</f>
        <v/>
      </c>
      <c r="I38" s="74"/>
      <c r="R38" s="11"/>
      <c r="S38" s="11"/>
      <c r="T38" s="12"/>
      <c r="U38" s="11"/>
    </row>
    <row r="39" spans="2:21" x14ac:dyDescent="0.25">
      <c r="B39" s="67"/>
      <c r="C39" s="68"/>
      <c r="D39" s="37" t="s">
        <v>56</v>
      </c>
      <c r="E39" s="61"/>
      <c r="F39" s="62" t="str">
        <f t="shared" si="8"/>
        <v/>
      </c>
      <c r="G39" s="63" t="str">
        <f t="shared" si="7"/>
        <v/>
      </c>
      <c r="H39" s="65" t="str">
        <f>IF(OR($E$3="2016/2017",$E$3="2017/2018"),
IF(OR($E$31="",$E$32="",$E$33="",$E$34="",$E$35="",$E$36="",$E$37="",$E$38="",$E$39="",$F$39=""),"",
IF(((($F$39*12)+$E$32+$E$33+$E$34+$E$35+$E$36+$E$37+$E$38+$E$39)/12)&gt;$N$29,(((((($F$39*12)+$E$32+$E$33+$E$34+$E$35+$E$36+$E$37+$E$38+$E$39)/12)*$O$29)-$P$29)*12)-($G$39*12)-$H$32-$H$33-$H$34-$H$35-$H$36-$H$37-$H$38,
IF(((($F$39*12)+$E$32+$E$33+$E$34+$E$35+$E$36+$E$37+$E$38+$E$39)/12)&gt;$N$28,(((((($F$39*12)+$E$32+$E$33+$E$34+$E$35+$E$36+$E$37+$E$38+$E$39)/12)*$O$28)-$P$28)*12)-($G$39*12)-$H$32-$H$33-$H$34-$H$35-$H$36-$H$37-$H$38,
IF(((($F$39*12)+$E$32+$E$33+$E$34+$E$35+$E$36+$E$37+$E$38+$E$39)/12)&gt;$N$27,(((((($F$39*12)+$E$32+$E$33+$E$34+$E$35+$E$36+$E$37+$E$38+$E$39)/12)*$O$27)-$P$27)*12)-($G$39*12)-$H$32-$H$33-$H$34-$H$35-$H$36-$H$37-$H$38,
IF(((($F$39*12)+$E$32+$E$33+$E$34+$E$35+$E$36+$E$37+$E$38+$E$39)/12)&gt;$N$26,(((((($F$39*12)+$E$32+$E$33+$E$34+$E$35+$E$36+$E$37+$E$38+$E$39)/12)*$O$26)-$P$26)*12)-($G$39*12)-$H$32-$H$33-$H$34-$H$35-$H$36-$H$37-$H$38,
IF(((($F$39*12)+$E$32+$E$33+$E$34+$E$35+$E$36+$E$37+$E$38+$E$39)/12)&gt;$N$25,(((((($F$39*12)+$E$32+$E$33+$E$34+$E$35+$E$36+$E$37+$E$38+$E$39)/12)*$O$25)-$P$25)*12)-($G$39*12)-$H$32-$H$33-$H$34-$H$35-$H$36-$H$37-$H$38,
IF(((($F$39*12)+$E$32+$E$33+$E$34+$E$35+$E$36+$E$37+$E$38+$E$39)/12)&gt;$N$24,(((((($F$39*12)+$E$32+$E$33+$E$34+$E$35+$E$36+$E$37+$E$38+$E$39)/12)*$O$24)-$P$24)*12)-($G$39*12)-$H$32-$H$33-$H$34-$H$35-$H$36-$H$37-$H$38,
0)
)))))),
IF(OR($E$31="",$E$32="",$E$33="",$E$34="",$E$35="",$E$36="",$E$37="",$E$38="",$E$39="",$F$39=""),"",
IF(((($F$39*12)+$E$32+$E$33+$E$34+$E$35+$E$36+$E$37+$E$38+$E$39)/12)&gt;$S$31,(((((($F$39*12)+$E$32+$E$33+$E$34+$E$35+$E$36+$E$37+$E$38+$E$39)/12)*$T$31)-$U$31)*12)-($G$39*12)-$H$32-$H$33-$H$34-$H$35-$H$36-$H$37-$H$38,
IF(((($F$39*12)+$E$32+$E$33+$E$34+$E$35+$E$36+$E$37+$E$38+$E$39)/12)&gt;$S$30,(((((($F$39*12)+$E$32+$E$33+$E$34+$E$35+$E$36+$E$37+$E$38+$E$39)/12)*$T$30)-$U$30)*12)-($G$39*12)-$H$32-$H$33-$H$34-$H$35-$H$36-$H$37-$H$38,
IF(((($F$39*12)+$E$32+$E$33+$E$34+$E$35+$E$36+$E$37+$E$38+$E$39)/12)&gt;$S$29,(((((($F$39*12)+$E$32+$E$33+$E$34+$E$35+$E$36+$E$37+$E$38+$E$39)/12)*$T$29)-$U$29)*12)-($G$39*12)-$H$32-$H$33-$H$34-$H$35-$H$36-$H$37-$H$38,
IF(((($F$39*12)+$E$32+$E$33+$E$34+$E$35+$E$36+$E$37+$E$38+$E$39)/12)&gt;$S$28,(((((($F$39*12)+$E$32+$E$33+$E$34+$E$35+$E$36+$E$37+$E$38+$E$39)/12)*$T$28)-$U$28)*12)-($G$39*12)-$H$32-$H$33-$H$34-$H$35-$H$36-$H$37-$H$38,
IF(((($F$39*12)+$E$32+$E$33+$E$34+$E$35+$E$36+$E$37+$E$38+$E$39)/12)&gt;$S$27,(((((($F$39*12)+$E$32+$E$33+$E$34+$E$35+$E$36+$E$37+$E$38+$E$39)/12)*$T$27)-$U$27)*12)-($G$39*12)-$H$32-$H$33-$H$34-$H$35-$H$36-$H$37-$H$38,
IF(((($F$39*12)+$E$32+$E$33+$E$34+$E$35+$E$36+$E$37+$E$38+$E$39)/12)&gt;$S$26,(((((($F$39*12)+$E$32+$E$33+$E$34+$E$35+$E$36+$E$37+$E$38+$E$39)/12)*$T$26)-$U$26)*12)-($G$39*12)-$H$32-$H$33-$H$34-$H$35-$H$36-$H$37-$H$38,
0)
))))))
)</f>
        <v/>
      </c>
      <c r="I39" s="74"/>
    </row>
    <row r="40" spans="2:21" x14ac:dyDescent="0.25">
      <c r="B40" s="67"/>
      <c r="C40" s="68"/>
      <c r="D40" s="37" t="s">
        <v>57</v>
      </c>
      <c r="E40" s="61"/>
      <c r="F40" s="62" t="str">
        <f t="shared" si="8"/>
        <v/>
      </c>
      <c r="G40" s="63" t="str">
        <f t="shared" si="7"/>
        <v/>
      </c>
      <c r="H40" s="65" t="str">
        <f>IF(OR($E$3="2016/2017",$E$3="2017/2018"),
IF(OR($E$31="",$E$32="",$E$33="",$E$34="",$E$35="",$E$36="",$E$37="",$E$38="",$E$39="",$E$40="",$F$40=""),"",
IF(((($F$40*12)+$E$32+$E$33+$E$34+$E$35+$E$36+$E$37+$E$38+$E$39+$E$40)/12)&gt;$N$29,(((((($F$40*12)+$E$32+$E$33+$E$34+$E$35+$E$36+$E$37+$E$38+$E$39+$E$40)/12)*$O$29)-$P$29)*12)-($G$40*12)-$H$32-$H$33-$H$34-$H$35-$H$36-$H$37-$H$38-$H$39,
IF(((($F$40*12)+$E$32+$E$33+$E$34+$E$35+$E$36+$E$37+$E$38+$E$39+$E$40)/12)&gt;$N$28,(((((($F$40*12)+$E$32+$E$33+$E$34+$E$35+$E$36+$E$37+$E$38+$E$39+$E$40)/12)*$O$28)-$P$28)*12)-($G$40*12)-$H$32-$H$33-$H$34-$H$35-$H$36-$H$37-$H$38-$H$39,
IF(((($F$40*12)+$E$32+$E$33+$E$34+$E$35+$E$36+$E$37+$E$38+$E$39+$E$40)/12)&gt;$N$27,(((((($F$40*12)+$E$32+$E$33+$E$34+$E$35+$E$36+$E$37+$E$38+$E$39+$E$40)/12)*$O$27)-$P$27)*12)-($G$40*12)-$H$32-$H$33-$H$34-$H$35-$H$36-$H$37-$H$38-$H$39,
IF(((($F$40*12)+$E$32+$E$33+$E$34+$E$35+$E$36+$E$37+$E$38+$E$39+$E$40)/12)&gt;$N$26,(((((($F$40*12)+$E$32+$E$33+$E$34+$E$35+$E$36+$E$37+$E$38+$E$39+$E$40)/12)*$O$26)-$P$26)*12)-($G$40*12)-$H$32-$H$33-$H$34-$H$35-$H$36-$H$37-$H$38-$H$39,
IF(((($F$40*12)+$E$32+$E$33+$E$34+$E$35+$E$36+$E$37+$E$38+$E$39+$E$40)/12)&gt;$N$25,(((((($F$40*12)+$E$32+$E$33+$E$34+$E$35+$E$36+$E$37+$E$38+$E$39+$E$40)/12)*$O$25)-$P$25)*12)-($G$40*12)-$H$32-$H$33-$H$34-$H$35-$H$36-$H$37-$H$38-$H$39,
IF(((($F$40*12)+$E$32+$E$33+$E$34+$E$35+$E$36+$E$37+$E$38+$E$39+$E$40)/12)&gt;$N$24,(((((($F$40*12)+$E$32+$E$33+$E$34+$E$35+$E$36+$E$37+$E$38+$E$39+$E$40)/12)*$O$24)-$P$24)*12)-($G$40*12)-$H$32-$H$33-$H$34-$H$35-$H$36-$H$37-$H$38-$H$39,
0)
)))))),
IF(OR($E$31="",$E$32="",$E$33="",$E$34="",$E$35="",$E$36="",$E$37="",$E$38="",$E$39="",$E$40="",$F$40=""),"",
IF(((($F$40*12)+$E$32+$E$33+$E$34+$E$35+$E$36+$E$37+$E$38+$E$39+$E$40)/12)&gt;$S$31,(((((($F$40*12)+$E$32+$E$33+$E$34+$E$35+$E$36+$E$37+$E$38+$E$39+$E$40)/12)*$T$31)-$U$31)*12)-($G$40*12)-$H$32-$H$33-$H$34-$H$35-$H$36-$H$37-$H$38-$H$39,
IF(((($F$40*12)+$E$32+$E$33+$E$34+$E$35+$E$36+$E$37+$E$38+$E$39+$E$40)/12)&gt;$S$30,(((((($F$40*12)+$E$32+$E$33+$E$34+$E$35+$E$36+$E$37+$E$38+$E$39+$E$40)/12)*$T$30)-$U$30)*12)-($G$40*12)-$H$32-$H$33-$H$34-$H$35-$H$36-$H$37-$H$38-$H$39,
IF(((($F$40*12)+$E$32+$E$33+$E$34+$E$35+$E$36+$E$37+$E$38+$E$39+$E$40)/12)&gt;$S$29,(((((($F$40*12)+$E$32+$E$33+$E$34+$E$35+$E$36+$E$37+$E$38+$E$39+$E$40)/12)*$T$29)-$U$29)*12)-($G$40*12)-$H$32-$H$33-$H$34-$H$35-$H$36-$H$37-$H$38-$H$39,
IF(((($F$40*12)+$E$32+$E$33+$E$34+$E$35+$E$36+$E$37+$E$38+$E$39+$E$40)/12)&gt;$S$28,(((((($F$40*12)+$E$32+$E$33+$E$34+$E$35+$E$36+$E$37+$E$38+$E$39+$E$40)/12)*$T$28)-$U$28)*12)-($G$40*12)-$H$32-$H$33-$H$34-$H$35-$H$36-$H$37-$H$38-$H$39,
IF(((($F$40*12)+$E$32+$E$33+$E$34+$E$35+$E$36+$E$37+$E$38+$E$39+$E$40)/12)&gt;$S$27,(((((($F$40*12)+$E$32+$E$33+$E$34+$E$35+$E$36+$E$37+$E$38+$E$39+$E$40)/12)*$T$27)-$U$27)*12)-($G$40*12)-$H$32-$H$33-$H$34-$H$35-$H$36-$H$37-$H$38-$H$39,
IF(((($F$40*12)+$E$32+$E$33+$E$34+$E$35+$E$36+$E$37+$E$38+$E$39+$E$40)/12)&gt;$S$26,(((((($F$40*12)+$E$32+$E$33+$E$34+$E$35+$E$36+$E$37+$E$38+$E$39+$E$40)/12)*$T$26)-$U$26)*12)-($G$40*12)-$H$32-$H$33-$H$34-$H$35-$H$36-$H$37-$H$38-$H$39,
0)
))))))
)</f>
        <v/>
      </c>
      <c r="I40" s="74"/>
    </row>
    <row r="41" spans="2:21" x14ac:dyDescent="0.25">
      <c r="B41" s="67"/>
      <c r="C41" s="68"/>
      <c r="D41" s="37" t="s">
        <v>58</v>
      </c>
      <c r="E41" s="61"/>
      <c r="F41" s="62" t="str">
        <f t="shared" si="8"/>
        <v/>
      </c>
      <c r="G41" s="63" t="str">
        <f t="shared" si="7"/>
        <v/>
      </c>
      <c r="H41" s="65" t="str">
        <f>IF(OR($E$3="2016/2017",$E$3="2017/2018"),
IF(OR($E$31="",$E$32="",$E$33="",$E$34="",$E$35="",$E$36="",$E$37="",$E$38="",$E$39="",$E$40="",$E$41="",$F$41=""),"",
IF(((($F$41*12)+$E$32+$E$33+$E$34+$E$35+$E$36+$E$37+$E$38+$E$39+$E$40+$E$41)/12)&gt;$N$29,(((((($F$41*12)+$E$32+$E$33+$E$34+$E$35+$E$36+$E$37+$E$38+$E$39+$E$40+$E$41)/12)*$O$29)-$P$29)*12)-($G$41*12)-$H$32-$H$33-$H$34-$H$35-$H$36-$H$37-$H$38-$H$39-$H$40,
IF(((($F$41*12)+$E$32+$E$33+$E$34+$E$35+$E$36+$E$37+$E$38+$E$39+$E$40+$E$41)/12)&gt;$N$28,(((((($F$41*12)+$E$32+$E$33+$E$34+$E$35+$E$36+$E$37+$E$38+$E$39+$E$40+$E$41)/12)*$O$28)-$P$28)*12)-($G$41*12)-$H$32-$H$33-$H$34-$H$35-$H$36-$H$37-$H$38-$H$39-$H$40,
IF(((($F$41*12)+$E$32+$E$33+$E$34+$E$35+$E$36+$E$37+$E$38+$E$39+$E$40+$E$41)/12)&gt;$N$27,(((((($F$41*12)+$E$32+$E$33+$E$34+$E$35+$E$36+$E$37+$E$38+$E$39+$E$40+$E$41)/12)*$O$27)-$P$27)*12)-($G$41*12)-$H$32-$H$33-$H$34-$H$35-$H$36-$H$37-$H$38-$H$39-$H$40,
IF(((($F$41*12)+$E$32+$E$33+$E$34+$E$35+$E$36+$E$37+$E$38+$E$39+$E$40+$E$41)/12)&gt;$N$26,(((((($F$41*12)+$E$32+$E$33+$E$34+$E$35+$E$36+$E$37+$E$38+$E$39+$E$40+$E$41)/12)*$O$26)-$P$26)*12)-($G$41*12)-$H$32-$H$33-$H$34-$H$35-$H$36-$H$37-$H$38-$H$39-$H$40,
IF(((($F$41*12)+$E$32+$E$33+$E$34+$E$35+$E$36+$E$37+$E$38+$E$39+$E$40+$E$41)/12)&gt;$N$25,(((((($F$41*12)+$E$32+$E$33+$E$34+$E$35+$E$36+$E$37+$E$38+$E$39+$E$40+$E$41)/12)*$O$25)-$P$25)*12)-($G$41*12)-$H$32-$H$33-$H$34-$H$35-$H$36-$H$37-$H$38-$H$39-$H$40,
IF(((($F$41*12)+$E$32+$E$33+$E$34+$E$35+$E$36+$E$37+$E$38+$E$39+$E$40+$E$41)/12)&gt;$N$24,(((((($F$41*12)+$E$32+$E$33+$E$34+$E$35+$E$36+$E$37+$E$38+$E$39+$E$40+$E$41)/12)*$O$24)-$P$24)*12)-($G$41*12)-$H$32-$H$33-$H$34-$H$35-$H$36-$H$37-$H$38-$H$39-$H$40,
0)
)))))),
IF(OR($E$31="",$E$32="",$E$33="",$E$34="",$E$35="",$E$36="",$E$37="",$E$38="",$E$39="",$E$40="",$E$41="",$F$41=""),"",
IF(((($F$41*12)+$E$32+$E$33+$E$34+$E$35+$E$36+$E$37+$E$38+$E$39+$E$40+$E$41)/12)&gt;$S$31,(((((($F$41*12)+$E$32+$E$33+$E$34+$E$35+$E$36+$E$37+$E$38+$E$39+$E$40+$E$41)/12)*$T$31)-$U$31)*12)-($G$41*12)-$H$32-$H$33-$H$34-$H$35-$H$36-$H$37-$H$38-$H$39-$H$40,
IF(((($F$41*12)+$E$32+$E$33+$E$34+$E$35+$E$36+$E$37+$E$38+$E$39+$E$40+$E$41)/12)&gt;$S$30,(((((($F$41*12)+$E$32+$E$33+$E$34+$E$35+$E$36+$E$37+$E$38+$E$39+$E$40+$E$41)/12)*$T$30)-$U$30)*12)-($G$41*12)-$H$32-$H$33-$H$34-$H$35-$H$36-$H$37-$H$38-$H$39-$H$40,
IF(((($F$41*12)+$E$32+$E$33+$E$34+$E$35+$E$36+$E$37+$E$38+$E$39+$E$40+$E$41)/12)&gt;$S$29,(((((($F$41*12)+$E$32+$E$33+$E$34+$E$35+$E$36+$E$37+$E$38+$E$39+$E$40+$E$41)/12)*$T$29)-$U$29)*12)-($G$41*12)-$H$32-$H$33-$H$34-$H$35-$H$36-$H$37-$H$38-$H$39-$H$40,
IF(((($F$41*12)+$E$32+$E$33+$E$34+$E$35+$E$36+$E$37+$E$38+$E$39+$E$40+$E$41)/12)&gt;$S$28,(((((($F$41*12)+$E$32+$E$33+$E$34+$E$35+$E$36+$E$37+$E$38+$E$39+$E$40+$E$41)/12)*$T$28)-$U$28)*12)-($G$41*12)-$H$32-$H$33-$H$34-$H$35-$H$36-$H$37-$H$38-$H$39-$H$40,
IF(((($F$41*12)+$E$32+$E$33+$E$34+$E$35+$E$36+$E$37+$E$38+$E$39+$E$40+$E$41)/12)&gt;$S$27,(((((($F$41*12)+$E$32+$E$33+$E$34+$E$35+$E$36+$E$37+$E$38+$E$39+$E$40+$E$41)/12)*$T$27)-$U$27)*12)-($G$41*12)-$H$32-$H$33-$H$34-$H$35-$H$36-$H$37-$H$38-$H$39-$H$40,
IF(((($F$41*12)+$E$32+$E$33+$E$34+$E$35+$E$36+$E$37+$E$38+$E$39+$E$40+$E$41)/12)&gt;$S$26,(((((($F$41*12)+$E$32+$E$33+$E$34+$E$35+$E$36+$E$37+$E$38+$E$39+$E$40+$E$41)/12)*$T$26)-$U$26)*12)-($G$41*12)-$H$32-$H$33-$H$34-$H$35-$H$36-$H$37-$H$38-$H$39-$H$40,
0)
))))))
)</f>
        <v/>
      </c>
      <c r="I41" s="74"/>
    </row>
    <row r="42" spans="2:21" x14ac:dyDescent="0.25">
      <c r="B42" s="67"/>
      <c r="C42" s="68"/>
      <c r="D42" s="37" t="s">
        <v>59</v>
      </c>
      <c r="E42" s="61"/>
      <c r="F42" s="62" t="str">
        <f t="shared" si="8"/>
        <v/>
      </c>
      <c r="G42" s="63" t="str">
        <f t="shared" si="7"/>
        <v/>
      </c>
      <c r="H42" s="65" t="str">
        <f>IF(OR($E$3="2016/2017",$E$3="2017/2018"),
IF(OR($E$31="",$E$32="",$E$33="",$E$34="",$E$35="",$E$36="",$E$37="",$E$38="",$E$39="",$E$40="",$E$41="",$E$42="",$F$42=""),"",
IF(((($F$42*12)+$E$32+$E$33+$E$34+$E$35+$E$36+$E$37+$E$38+$E$39+$E$40+$E$41+$E$42)/12)&gt;$N$29,(((((($F$42*12)+$E$32+$E$33+$E$34+$E$35+$E$36+$E$37+$E$38+$E$39+$E$40+$E$41+$E$42)/12)*$O$29)-$P$29)*12)-($G$42*12)-$H$32-$H$33-$H$34-$H$35-$H$36-$H$37-$H$38-$H$39-$H$40-$H$41,
IF(((($F$42*12)+$E$32+$E$33+$E$34+$E$35+$E$36+$E$37+$E$38+$E$39+$E$40+$E$41+$E$42)/12)&gt;$N$28,(((((($F$42*12)+$E$32+$E$33+$E$34+$E$35+$E$36+$E$37+$E$38+$E$39+$E$40+$E$41+$E$42)/12)*$O$28)-$P$28)*12)-($G$42*12)-$H$32-$H$33-$H$34-$H$35-$H$36-$H$37-$H$38-$H$39-$H$40-$H$41,
IF(((($F$42*12)+$E$32+$E$33+$E$34+$E$35+$E$36+$E$37+$E$38+$E$39+$E$40+$E$41+$E$42)/12)&gt;$N$27,(((((($F$42*12)+$E$32+$E$33+$E$34+$E$35+$E$36+$E$37+$E$38+$E$39+$E$40+$E$41+$E$42)/12)*$O$27)-$P$27)*12)-($G$42*12)-$H$32-$H$33-$H$34-$H$35-$H$36-$H$37-$H$38-$H$39-$H$40-$H$41,
IF(((($F$42*12)+$E$32+$E$33+$E$34+$E$35+$E$36+$E$37+$E$38+$E$39+$E$40+$E$41+$E$42)/12)&gt;$N$26,(((((($F$42*12)+$E$32+$E$33+$E$34+$E$35+$E$36+$E$37+$E$38+$E$39+$E$40+$E$41+$E$42)/12)*$O$26)-$P$26)*12)-($G$42*12)-$H$32-$H$33-$H$34-$H$35-$H$36-$H$37-$H$38-$H$39-$H$40-$H$41,
IF(((($F$42*12)+$E$32+$E$33+$E$34+$E$35+$E$36+$E$37+$E$38+$E$39+$E$40+$E$41+$E$42)/12)&gt;$N$25,(((((($F$42*12)+$E$32+$E$33+$E$34+$E$35+$E$36+$E$37+$E$38+$E$39+$E$40+$E$41+$E$42)/12)*$O$25)-$P$25)*12)-($G$42*12)-$H$32-$H$33-$H$34-$H$35-$H$36-$H$37-$H$38-$H$39-$H$40-$H$41,
IF(((($F$42*12)+$E$32+$E$33+$E$34+$E$35+$E$36+$E$37+$E$38+$E$39+$E$40+$E$41+$E$42)/12)&gt;$N$24,(((((($F$42*12)+$E$32+$E$33+$E$34+$E$35+$E$36+$E$37+$E$38+$E$39+$E$40+$E$41+$E$42)/12)*$O$24)-$P$24)*12)-($G$42*12)-$H$32-$H$33-$H$34-$H$35-$H$36-$H$37-$H$38-$H$39-$H$40-$H$41,
0)
)))))),
IF(OR($E$31="",$E$32="",$E$33="",$E$34="",$E$35="",$E$36="",$E$37="",$E$38="",$E$39="",$E$40="",$E$41="",$E$42="",$F$42=""),"",
IF(((($F$42*12)+$E$32+$E$33+$E$34+$E$35+$E$36+$E$37+$E$38+$E$39+$E$40+$E$41+$E$42)/12)&gt;$S$31,(((((($F$42*12)+$E$32+$E$33+$E$34+$E$35+$E$36+$E$37+$E$38+$E$39+$E$40+$E$41+$E$42)/12)*$T$31)-$U$31)*12)-($G$42*12)-$H$32-$H$33-$H$34-$H$35-$H$36-$H$37-$H$38-$H$39-$H$40-$H$41,
IF(((($F$42*12)+$E$32+$E$33+$E$34+$E$35+$E$36+$E$37+$E$38+$E$39+$E$40+$E$41+$E$42)/12)&gt;$S$30,(((((($F$42*12)+$E$32+$E$33+$E$34+$E$35+$E$36+$E$37+$E$38+$E$39+$E$40+$E$41+$E$42)/12)*$T$30)-$U$30)*12)-($G$42*12)-$H$32-$H$33-$H$34-$H$35-$H$36-$H$37-$H$38-$H$39-$H$40-$H$41,
IF(((($F$42*12)+$E$32+$E$33+$E$34+$E$35+$E$36+$E$37+$E$38+$E$39+$E$40+$E$41+$E$42)/12)&gt;$S$29,(((((($F$42*12)+$E$32+$E$33+$E$34+$E$35+$E$36+$E$37+$E$38+$E$39+$E$40+$E$41+$E$42)/12)*$T$29)-$U$29)*12)-($G$42*12)-$H$32-$H$33-$H$34-$H$35-$H$36-$H$37-$H$38-$H$39-$H$40-$H$41,
IF(((($F$42*12)+$E$32+$E$33+$E$34+$E$35+$E$36+$E$37+$E$38+$E$39+$E$40+$E$41+$E$42)/12)&gt;$S$28,(((((($F$42*12)+$E$32+$E$33+$E$34+$E$35+$E$36+$E$37+$E$38+$E$39+$E$40+$E$41+$E$42)/12)*$T$28)-$U$28)*12)-($G$42*12)-$H$32-$H$33-$H$34-$H$35-$H$36-$H$37-$H$38-$H$39-$H$40-$H$41,
IF(((($F$42*12)+$E$32+$E$33+$E$34+$E$35+$E$36+$E$37+$E$38+$E$39+$E$40+$E$41+$E$42)/12)&gt;$S$27,(((((($F$42*12)+$E$32+$E$33+$E$34+$E$35+$E$36+$E$37+$E$38+$E$39+$E$40+$E$41+$E$42)/12)*$T$27)-$U$27)*12)-($G$42*12)-$H$32-$H$33-$H$34-$H$35-$H$36-$H$37-$H$38-$H$39-$H$40-$H$41,
IF(((($F$42*12)+$E$32+$E$33+$E$34+$E$35+$E$36+$E$37+$E$38+$E$39+$E$40+$E$41+$E$42)/12)&gt;$S$26,(((((($F$42*12)+$E$32+$E$33+$E$34+$E$35+$E$36+$E$37+$E$38+$E$39+$E$40+$E$41+$E$42)/12)*$T$26)-$U$26)*12)-($G$42*12)-$H$32-$H$33-$H$34-$H$35-$H$36-$H$37-$H$38-$H$39-$H$40-$H$41,
0)
))))))
)</f>
        <v/>
      </c>
      <c r="I42" s="74"/>
    </row>
    <row r="43" spans="2:21" ht="15.75" thickBot="1" x14ac:dyDescent="0.3">
      <c r="B43" s="67"/>
      <c r="C43" s="68"/>
      <c r="D43" s="37" t="s">
        <v>60</v>
      </c>
      <c r="E43" s="61"/>
      <c r="F43" s="62" t="str">
        <f t="shared" si="8"/>
        <v/>
      </c>
      <c r="G43" s="63" t="str">
        <f t="shared" si="7"/>
        <v/>
      </c>
      <c r="H43" s="66" t="str">
        <f>IF(OR($E$3="2016/2017",$E$3="2017/2018"),
IF(OR($E$31="",$E$32="",$E$33="",$E$34="",$E$35="",$E$36="",$E$37="",$E$38="",$E$39="",$E$40="",$E$41="",$E$42="",$E$43="",$F$43=""),"",
IF(((($F$43*12)+$E$32+$E$33+$E$34+$E$35+$E$36+$E$37+$E$38+$E$39+$E$40+$E$41+$E$42+$E$43)/12)&gt;$N$29,(((((($F$43*12)+$E$32+$E$33+$E$34+$E$35+$E$36+$E$37+$E$38+$E$39+$E$40+$E$41+$E$42+$E$43)/12)*$O$29)-$P$29)*12)-($G$43*12)-$H$32-$H$33-$H$34-$H$35-$H$36-$H$37-$H$38-$H$39-$H$40-$H$41-$H$42,
IF(((($F$43*12)+$E$32+$E$33+$E$34+$E$35+$E$36+$E$37+$E$38+$E$39+$E$40+$E$41+$E$42+$E$43)/12)&gt;$N$28,(((((($F$43*12)+$E$32+$E$33+$E$34+$E$35+$E$36+$E$37+$E$38+$E$39+$E$40+$E$41+$E$42+$E$43)/12)*$O$28)-$P$28)*12)-($G$43*12)-$H$32-$H$33-$H$34-$H$35-$H$36-$H$37-$H$38-$H$39-$H$40-$H$41-$H$42,
IF(((($F$43*12)+$E$32+$E$33+$E$34+$E$35+$E$36+$E$37+$E$38+$E$39+$E$40+$E$41+$E$42+$E$43)/12)&gt;$N$27,(((((($F$43*12)+$E$32+$E$33+$E$34+$E$35+$E$36+$E$37+$E$38+$E$39+$E$40+$E$41+$E$42+$E$43)/12)*$O$27)-$P$27)*12)-($G$43*12)-$H$32-$H$33-$H$34-$H$35-$H$36-$H$37-$H$38-$H$39-$H$40-$H$41-$H$42,
IF(((($F$43*12)+$E$32+$E$33+$E$34+$E$35+$E$36+$E$37+$E$38+$E$39+$E$40+$E$41+$E$42+$E$43)/12)&gt;$N$26,(((((($F$43*12)+$E$32+$E$33+$E$34+$E$35+$E$36+$E$37+$E$38+$E$39+$E$40+$E$41+$E$42+$E$43)/12)*$O$26)-$P$26)*12)-($G$43*12)-$H$32-$H$33-$H$34-$H$35-$H$36-$H$37-$H$38-$H$39-$H$40-$H$41-$H$42,
IF(((($F$43*12)+$E$32+$E$33+$E$34+$E$35+$E$36+$E$37+$E$38+$E$39+$E$40+$E$41+$E$42+$E$43)/12)&gt;$N$25,(((((($F$43*12)+$E$32+$E$33+$E$34+$E$35+$E$36+$E$37+$E$38+$E$39+$E$40+$E$41+$E$42+$E$43)/12)*$O$25)-$P$25)*12)-($G$43*12)-$H$32-$H$33-$H$34-$H$35-$H$36-$H$37-$H$38-$H$39-$H$40-$H$41-$H$42,
IF(((($F$43*12)+$E$32+$E$33+$E$34+$E$35+$E$36+$E$37+$E$38+$E$39+$E$40+$E$41+$E$42+$E$43)/12)&gt;$N$24,(((((($F$43*12)+$E$32+$E$33+$E$34+$E$35+$E$36+$E$37+$E$38+$E$39+$E$40+$E$41+$E$42+$E$43)/12)*$O$24)-$P$24)*12)-($G$43*12)-$H$32-$H$33-$H$34-$H$35-$H$36-$H$37-$H$38-$H$39-$H$40-$H$41-$H$42,
0)
)))))),
IF(OR($E$31="",$E$32="",$E$33="",$E$34="",$E$35="",$E$36="",$E$37="",$E$38="",$E$39="",$E$40="",$E$41="",$E$42="",$E$43="",$F$43=""),"",
IF(((($F$43*12)+$E$32+$E$33+$E$34+$E$35+$E$36+$E$37+$E$38+$E$39+$E$40+$E$41+$E$42+$E$43)/12)&gt;$S$31,(((((($F$43*12)+$E$32+$E$33+$E$34+$E$35+$E$36+$E$37+$E$38+$E$39+$E$40+$E$41+$E$42+$E$43)/12)*$T$31)-$U$31)*12)-($G$43*12)-$H$32-$H$33-$H$34-$H$35-$H$36-$H$37-$H$38-$H$39-$H$40-$H$41-$H$42,
IF(((($F$43*12)+$E$32+$E$33+$E$34+$E$35+$E$36+$E$37+$E$38+$E$39+$E$40+$E$41+$E$42+$E$43)/12)&gt;$S$30,(((((($F$43*12)+$E$32+$E$33+$E$34+$E$35+$E$36+$E$37+$E$38+$E$39+$E$40+$E$41+$E$42+$E$43)/12)*$T$30)-$U$30)*12)-($G$43*12)-$H$32-$H$33-$H$34-$H$35-$H$36-$H$37-$H$38-$H$39-$H$40-$H$41-$H$42,
IF(((($F$43*12)+$E$32+$E$33+$E$34+$E$35+$E$36+$E$37+$E$38+$E$39+$E$40+$E$41+$E$42+$E$43)/12)&gt;$S$29,(((((($F$43*12)+$E$32+$E$33+$E$34+$E$35+$E$36+$E$37+$E$38+$E$39+$E$40+$E$41+$E$42+$E$43)/12)*$T$29)-$U$29)*12)-($G$43*12)-$H$32-$H$33-$H$34-$H$35-$H$36-$H$37-$H$38-$H$39-$H$40-$H$41-$H$42,
IF(((($F$43*12)+$E$32+$E$33+$E$34+$E$35+$E$36+$E$37+$E$38+$E$39+$E$40+$E$41+$E$42+$E$43)/12)&gt;$S$28,(((((($F$43*12)+$E$32+$E$33+$E$34+$E$35+$E$36+$E$37+$E$38+$E$39+$E$40+$E$41+$E$42+$E$43)/12)*$T$28)-$U$28)*12)-($G$43*12)-$H$32-$H$33-$H$34-$H$35-$H$36-$H$37-$H$38-$H$39-$H$40-$H$41-$H$42,
IF(((($F$43*12)+$E$32+$E$33+$E$34+$E$35+$E$36+$E$37+$E$38+$E$39+$E$40+$E$41+$E$42+$E$43)/12)&gt;$S$27,(((((($F$43*12)+$E$32+$E$33+$E$34+$E$35+$E$36+$E$37+$E$38+$E$39+$E$40+$E$41+$E$42+$E$43)/12)*$T$27)-$U$27)*12)-($G$43*12)-$H$32-$H$33-$H$34-$H$35-$H$36-$H$37-$H$38-$H$39-$H$40-$H$41-$H$42,
IF(((($F$43*12)+$E$32+$E$33+$E$34+$E$35+$E$36+$E$37+$E$38+$E$39+$E$40+$E$41+$E$42+$E$43)/12)&gt;$S$26,(((((($F$43*12)+$E$32+$E$33+$E$34+$E$35+$E$36+$E$37+$E$38+$E$39+$E$40+$E$41+$E$42+$E$43)/12)*$T$26)-$U$26)*12)-($G$43*12)-$H$32-$H$33-$H$34-$H$35-$H$36-$H$37-$H$38-$H$39-$H$40-$H$41-$H$42,
0)
))))))
)</f>
        <v/>
      </c>
      <c r="I43" s="74"/>
    </row>
    <row r="44" spans="2:21" ht="15.75" thickBot="1" x14ac:dyDescent="0.3">
      <c r="B44" s="76"/>
      <c r="C44" s="77"/>
      <c r="D44" s="44" t="s">
        <v>6</v>
      </c>
      <c r="E44" s="45">
        <f>SUM(E32:E43)</f>
        <v>0</v>
      </c>
      <c r="F44" s="38"/>
      <c r="G44" s="39"/>
      <c r="H44" s="46" t="str">
        <f>IF(AND(H32="",H33="",H34="",H35="",H36="",H37="",H38="",H39="",H40="",H41="",H42="",H43=""),"",SUM(H32:H43))</f>
        <v/>
      </c>
      <c r="I44" s="75"/>
    </row>
    <row r="45" spans="2:21" ht="130.5" customHeight="1" x14ac:dyDescent="0.25">
      <c r="B45" s="72" t="s">
        <v>68</v>
      </c>
      <c r="C45" s="72"/>
      <c r="D45" s="72"/>
      <c r="E45" s="72"/>
      <c r="F45" s="72"/>
      <c r="G45" s="72"/>
      <c r="H45" s="72"/>
      <c r="I45" s="72"/>
    </row>
    <row r="46" spans="2:21" x14ac:dyDescent="0.25">
      <c r="B46" s="13"/>
    </row>
    <row r="47" spans="2:21" x14ac:dyDescent="0.25">
      <c r="B47" s="13"/>
    </row>
  </sheetData>
  <sheetProtection algorithmName="SHA-512" hashValue="Dx7jo1GdBd0nXznJTPNBw6FGSaQFrZQZwlOgfBsgA/ERRkNPytan3N/kX0IVVtxJDa2l4lIbJj7scS0M1shzQQ==" saltValue="ulrahJpF1spWq0mR5nMSYA==" spinCount="100000" sheet="1" objects="1" scenarios="1"/>
  <mergeCells count="34">
    <mergeCell ref="M2:O2"/>
    <mergeCell ref="M4:P4"/>
    <mergeCell ref="B4:J6"/>
    <mergeCell ref="B43:C43"/>
    <mergeCell ref="B38:C38"/>
    <mergeCell ref="B39:C39"/>
    <mergeCell ref="B40:C40"/>
    <mergeCell ref="B41:C41"/>
    <mergeCell ref="B42:C42"/>
    <mergeCell ref="B30:C31"/>
    <mergeCell ref="B37:C37"/>
    <mergeCell ref="B2:K2"/>
    <mergeCell ref="B3:D3"/>
    <mergeCell ref="B22:C22"/>
    <mergeCell ref="B29:G29"/>
    <mergeCell ref="B25:C25"/>
    <mergeCell ref="R4:U4"/>
    <mergeCell ref="R23:U23"/>
    <mergeCell ref="B8:J8"/>
    <mergeCell ref="M12:P12"/>
    <mergeCell ref="R14:U14"/>
    <mergeCell ref="M21:P21"/>
    <mergeCell ref="B36:C36"/>
    <mergeCell ref="B26:C26"/>
    <mergeCell ref="B24:K24"/>
    <mergeCell ref="B28:K28"/>
    <mergeCell ref="B45:I45"/>
    <mergeCell ref="I32:I44"/>
    <mergeCell ref="B44:C44"/>
    <mergeCell ref="D30:G30"/>
    <mergeCell ref="B32:C32"/>
    <mergeCell ref="B33:C33"/>
    <mergeCell ref="B34:C34"/>
    <mergeCell ref="B35:C35"/>
  </mergeCells>
  <dataValidations count="3">
    <dataValidation type="custom" allowBlank="1" showInputMessage="1" showErrorMessage="1" errorTitle="Bonus Month Error" error="Month of Bonus 2 cannot be earlier than Month of Bonus 1" sqref="J33">
      <formula1>J33&lt;J32</formula1>
    </dataValidation>
    <dataValidation type="list" allowBlank="1" showInputMessage="1" showErrorMessage="1" promptTitle="Bonus Month" prompt="Please select the month in the sequence of April to March of the year of assessment. _x000a__x000a_If you enter a later Month first than an earlier month, the calculation WILL NOT BE ACCURATE." sqref="B32:C43">
      <formula1>Month</formula1>
    </dataValidation>
    <dataValidation type="decimal" operator="greaterThan" allowBlank="1" showInputMessage="1" showErrorMessage="1" sqref="D10:G21 D26:G27 E32:E43">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1" sqref="D1:D12"/>
    </sheetView>
  </sheetViews>
  <sheetFormatPr defaultRowHeight="15" x14ac:dyDescent="0.25"/>
  <cols>
    <col min="1" max="1" width="10.42578125" customWidth="1"/>
    <col min="4" max="4" width="10.85546875" style="48" bestFit="1" customWidth="1"/>
  </cols>
  <sheetData>
    <row r="1" spans="1:4" x14ac:dyDescent="0.25">
      <c r="A1" s="47" t="s">
        <v>29</v>
      </c>
      <c r="B1" s="47"/>
      <c r="C1" s="47"/>
      <c r="D1" s="48">
        <v>43556</v>
      </c>
    </row>
    <row r="2" spans="1:4" x14ac:dyDescent="0.25">
      <c r="A2" s="47" t="s">
        <v>0</v>
      </c>
      <c r="B2" s="47"/>
      <c r="C2" s="47"/>
      <c r="D2" s="48">
        <v>43586</v>
      </c>
    </row>
    <row r="3" spans="1:4" x14ac:dyDescent="0.25">
      <c r="A3" s="47" t="s">
        <v>1</v>
      </c>
      <c r="B3" s="47"/>
      <c r="C3" s="47"/>
      <c r="D3" s="48">
        <v>43617</v>
      </c>
    </row>
    <row r="4" spans="1:4" x14ac:dyDescent="0.25">
      <c r="A4" s="47"/>
      <c r="B4" s="47"/>
      <c r="C4" s="47"/>
      <c r="D4" s="48">
        <v>43647</v>
      </c>
    </row>
    <row r="5" spans="1:4" x14ac:dyDescent="0.25">
      <c r="A5" s="47"/>
      <c r="B5" s="47"/>
      <c r="C5" s="47"/>
      <c r="D5" s="48">
        <v>43678</v>
      </c>
    </row>
    <row r="6" spans="1:4" x14ac:dyDescent="0.25">
      <c r="A6" s="47"/>
      <c r="B6" s="47"/>
      <c r="C6" s="47"/>
      <c r="D6" s="48">
        <v>43709</v>
      </c>
    </row>
    <row r="7" spans="1:4" x14ac:dyDescent="0.25">
      <c r="A7" s="47"/>
      <c r="B7" s="47"/>
      <c r="C7" s="47"/>
      <c r="D7" s="48">
        <v>43739</v>
      </c>
    </row>
    <row r="8" spans="1:4" x14ac:dyDescent="0.25">
      <c r="A8" s="47"/>
      <c r="B8" s="47"/>
      <c r="C8" s="47"/>
      <c r="D8" s="48">
        <v>43770</v>
      </c>
    </row>
    <row r="9" spans="1:4" x14ac:dyDescent="0.25">
      <c r="A9" s="47"/>
      <c r="B9" s="47"/>
      <c r="C9" s="47"/>
      <c r="D9" s="48">
        <v>43800</v>
      </c>
    </row>
    <row r="10" spans="1:4" x14ac:dyDescent="0.25">
      <c r="A10" s="47"/>
      <c r="B10" s="47"/>
      <c r="C10" s="47"/>
      <c r="D10" s="48">
        <v>43466</v>
      </c>
    </row>
    <row r="11" spans="1:4" x14ac:dyDescent="0.25">
      <c r="A11" s="47"/>
      <c r="B11" s="47"/>
      <c r="C11" s="47"/>
      <c r="D11" s="48">
        <v>43497</v>
      </c>
    </row>
    <row r="12" spans="1:4" x14ac:dyDescent="0.25">
      <c r="A12" s="47"/>
      <c r="B12" s="47"/>
      <c r="C12" s="47"/>
      <c r="D12" s="48">
        <v>43525</v>
      </c>
    </row>
    <row r="13" spans="1:4" x14ac:dyDescent="0.25">
      <c r="A13" s="47"/>
      <c r="B13" s="47"/>
      <c r="C13" s="47"/>
    </row>
    <row r="14" spans="1:4" x14ac:dyDescent="0.25">
      <c r="A14" s="47"/>
      <c r="B14" s="47"/>
      <c r="C14" s="47"/>
    </row>
  </sheetData>
  <sheetProtection algorithmName="SHA-512" hashValue="MUW1Yw8OLXTKHHf3qYCBVFGtC/ejapVpzZmnaQXDmcUqc4Zt231Ww/jZX+Bdwm3QwpDAD4Q9tnGHXaMla78bBA==" saltValue="L6692b5YdgqfPU5uPVsBQ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357A14-3F96-4985-A069-D2E65B81BA21}"/>
</file>

<file path=customXml/itemProps2.xml><?xml version="1.0" encoding="utf-8"?>
<ds:datastoreItem xmlns:ds="http://schemas.openxmlformats.org/officeDocument/2006/customXml" ds:itemID="{EEBE1CA6-99F8-406B-BF6A-AF86C32B6E2C}"/>
</file>

<file path=customXml/itemProps3.xml><?xml version="1.0" encoding="utf-8"?>
<ds:datastoreItem xmlns:ds="http://schemas.openxmlformats.org/officeDocument/2006/customXml" ds:itemID="{80D47396-AF1D-4994-8888-AE8D7B2A6D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vt:lpstr>
      <vt:lpstr>Variables</vt:lpstr>
      <vt:lpstr>Month</vt:lpstr>
      <vt:lpstr>YA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Ong Kiam Min Samuel  (NCS)</dc:creator>
  <cp:lastModifiedBy>Ong Kiam Min Samuel  (NCS)</cp:lastModifiedBy>
  <cp:lastPrinted>2018-09-14T05:11:32Z</cp:lastPrinted>
  <dcterms:created xsi:type="dcterms:W3CDTF">2018-09-07T01:30:43Z</dcterms:created>
  <dcterms:modified xsi:type="dcterms:W3CDTF">2019-01-09T01:49:58Z</dcterms:modified>
</cp:coreProperties>
</file>